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F:\07 - Projections\Actualisations annuelles\2025_RA\Envoi\"/>
    </mc:Choice>
  </mc:AlternateContent>
  <xr:revisionPtr revIDLastSave="0" documentId="13_ncr:1_{68E50199-12F1-42D9-85E7-B5510EE2A432}" xr6:coauthVersionLast="47" xr6:coauthVersionMax="47" xr10:uidLastSave="{00000000-0000-0000-0000-000000000000}"/>
  <bookViews>
    <workbookView xWindow="-120" yWindow="-120" windowWidth="29040" windowHeight="15720" activeTab="7" xr2:uid="{00000000-000D-0000-FFFF-FFFF00000000}"/>
  </bookViews>
  <sheets>
    <sheet name="Info" sheetId="4" r:id="rId1"/>
    <sheet name="Revalo_RB" sheetId="26" r:id="rId2"/>
    <sheet name="Revalo_Inval" sheetId="27" r:id="rId3"/>
    <sheet name="ASPA" sheetId="20" r:id="rId4"/>
    <sheet name="Minima" sheetId="22" r:id="rId5"/>
    <sheet name="Prix_HT" sheetId="23" r:id="rId6"/>
    <sheet name="Sal_valid" sheetId="10" r:id="rId7"/>
    <sheet name="Smic_AVPF" sheetId="11" r:id="rId8"/>
    <sheet name="Tx_CNAV" sheetId="33" r:id="rId9"/>
    <sheet name="AGIRC-ARRCO" sheetId="24" r:id="rId10"/>
    <sheet name="ARRCO" sheetId="28" r:id="rId11"/>
    <sheet name="AGIRC" sheetId="32" r:id="rId12"/>
    <sheet name="RAFP" sheetId="30"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15" i="22" l="1"/>
  <c r="AZ15" i="22"/>
  <c r="AY15" i="22"/>
  <c r="BA14" i="22"/>
  <c r="AZ14" i="22"/>
  <c r="AY14" i="22"/>
  <c r="BA12" i="22"/>
  <c r="AZ12" i="22"/>
  <c r="AY12" i="22"/>
  <c r="BA9" i="22"/>
  <c r="AZ9" i="22"/>
  <c r="AY9" i="22"/>
  <c r="BA7" i="22"/>
  <c r="AZ7" i="22"/>
  <c r="AY7" i="22"/>
  <c r="E25" i="30"/>
  <c r="E24" i="30"/>
  <c r="D25" i="30"/>
  <c r="D24" i="30"/>
  <c r="F83" i="10" l="1"/>
  <c r="F84" i="10" s="1"/>
  <c r="F85" i="10" s="1"/>
  <c r="F86" i="10"/>
  <c r="F87" i="10" s="1"/>
  <c r="F88" i="10" s="1"/>
  <c r="F89" i="10" s="1"/>
  <c r="F90" i="10" s="1"/>
  <c r="F91" i="10" s="1"/>
  <c r="F92" i="10" s="1"/>
  <c r="F93" i="10" s="1"/>
  <c r="F94" i="10" s="1"/>
  <c r="F95" i="10" s="1"/>
  <c r="F96" i="10" s="1"/>
  <c r="F97" i="10" s="1"/>
  <c r="F98" i="10" s="1"/>
  <c r="F99" i="10" s="1"/>
  <c r="F100" i="10" s="1"/>
  <c r="F101" i="10" s="1"/>
  <c r="F102" i="10" s="1"/>
  <c r="F103" i="10" s="1"/>
  <c r="F104" i="10" s="1"/>
  <c r="F105" i="10" s="1"/>
  <c r="F106" i="10" s="1"/>
  <c r="F107" i="10" s="1"/>
  <c r="F108" i="10" s="1"/>
  <c r="F109" i="10" s="1"/>
  <c r="F110" i="10" s="1"/>
  <c r="F111" i="10" s="1"/>
  <c r="F112" i="10" s="1"/>
  <c r="F113" i="10" s="1"/>
  <c r="F114" i="10" s="1"/>
  <c r="F115" i="10" s="1"/>
  <c r="F116" i="10" s="1"/>
  <c r="F117" i="10" s="1"/>
  <c r="F118" i="10" s="1"/>
  <c r="F119" i="10" s="1"/>
  <c r="F120" i="10" s="1"/>
  <c r="F121" i="10" s="1"/>
  <c r="F122" i="10" s="1"/>
  <c r="F123" i="10" s="1"/>
  <c r="F124" i="10" s="1"/>
  <c r="F125" i="10" s="1"/>
  <c r="F126" i="10" s="1"/>
  <c r="F127" i="10" s="1"/>
  <c r="G83" i="10"/>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E83" i="10"/>
  <c r="E84" i="10" l="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F21" i="23"/>
  <c r="G21" i="23" s="1"/>
  <c r="AJ25" i="22"/>
  <c r="AI25" i="22"/>
  <c r="AH25" i="22"/>
  <c r="Z27" i="22" l="1"/>
  <c r="Y27" i="22"/>
  <c r="X27" i="22"/>
  <c r="Z26" i="22"/>
  <c r="Y26" i="22"/>
  <c r="X26" i="22"/>
  <c r="Z25" i="22"/>
  <c r="Y25" i="22"/>
  <c r="X25" i="22"/>
  <c r="B38" i="20"/>
  <c r="F38" i="20"/>
  <c r="G38" i="20"/>
  <c r="L38" i="20"/>
  <c r="M38" i="20"/>
  <c r="D131" i="26"/>
  <c r="D130" i="26"/>
  <c r="D129" i="26"/>
  <c r="D128" i="26"/>
  <c r="D127" i="26"/>
  <c r="D126" i="26"/>
  <c r="D125" i="26"/>
  <c r="D124" i="26"/>
  <c r="D123" i="26"/>
  <c r="D122" i="26"/>
  <c r="D121" i="26"/>
  <c r="D120" i="26"/>
  <c r="D119" i="26"/>
  <c r="D118" i="26"/>
  <c r="D117" i="26"/>
  <c r="D116" i="26"/>
  <c r="D115" i="26"/>
  <c r="D114" i="26"/>
  <c r="D113" i="26"/>
  <c r="D112" i="26"/>
  <c r="D111" i="26"/>
  <c r="D110" i="26"/>
  <c r="D109" i="26"/>
  <c r="D108" i="26"/>
  <c r="D107" i="26"/>
  <c r="D106" i="26"/>
  <c r="D105" i="26"/>
  <c r="D104" i="26"/>
  <c r="D103" i="26"/>
  <c r="D102" i="26"/>
  <c r="D101" i="26"/>
  <c r="D100" i="26"/>
  <c r="D99" i="26"/>
  <c r="D98" i="26"/>
  <c r="D97" i="26"/>
  <c r="D96" i="26"/>
  <c r="D95" i="26"/>
  <c r="D94" i="26"/>
  <c r="D93" i="26"/>
  <c r="D92" i="26"/>
  <c r="D91" i="26"/>
  <c r="D90" i="26"/>
  <c r="D85" i="26" l="1"/>
  <c r="D84" i="26"/>
  <c r="N38" i="20" l="1"/>
  <c r="O38" i="20" s="1"/>
  <c r="H38" i="20"/>
  <c r="I38" i="20" s="1"/>
  <c r="P22" i="22" l="1"/>
  <c r="P21" i="22"/>
  <c r="P20" i="22"/>
  <c r="P19" i="22"/>
  <c r="P18" i="22"/>
  <c r="P17" i="22"/>
  <c r="P16" i="22"/>
  <c r="P15" i="22"/>
  <c r="P14" i="22"/>
  <c r="P13" i="22"/>
  <c r="P12" i="22"/>
  <c r="P11" i="22"/>
  <c r="P10" i="22"/>
  <c r="P9" i="22"/>
  <c r="P8" i="22"/>
  <c r="F20" i="23" l="1"/>
  <c r="G20" i="23" s="1"/>
  <c r="F19" i="23"/>
  <c r="G19" i="23" s="1"/>
  <c r="F18" i="23"/>
  <c r="L34" i="20"/>
  <c r="M34" i="20"/>
  <c r="M35" i="20"/>
  <c r="M36" i="20"/>
  <c r="M37" i="20"/>
  <c r="L35" i="20"/>
  <c r="G37" i="20"/>
  <c r="B37" i="20"/>
  <c r="G36" i="20"/>
  <c r="B36" i="20"/>
  <c r="G35" i="20"/>
  <c r="F35" i="20"/>
  <c r="B35" i="20"/>
  <c r="G34" i="20"/>
  <c r="B34" i="20"/>
  <c r="G33" i="20"/>
  <c r="B33" i="20"/>
  <c r="G32" i="20"/>
  <c r="B32" i="20"/>
  <c r="G31" i="20"/>
  <c r="B31" i="20"/>
  <c r="G30" i="20"/>
  <c r="B30" i="20"/>
  <c r="G29" i="20"/>
  <c r="B29" i="20"/>
  <c r="G28" i="20"/>
  <c r="B28" i="20"/>
  <c r="M33" i="20"/>
  <c r="M32" i="20"/>
  <c r="M31" i="20"/>
  <c r="L31" i="20"/>
  <c r="M30" i="20"/>
  <c r="M29" i="20"/>
  <c r="M28" i="20"/>
  <c r="L28" i="20"/>
  <c r="M27" i="20"/>
  <c r="F27" i="20"/>
  <c r="F26" i="20"/>
  <c r="F25" i="20"/>
  <c r="F24" i="20"/>
  <c r="F23" i="20"/>
  <c r="F22" i="20"/>
  <c r="F21" i="20"/>
  <c r="F20" i="20"/>
  <c r="F19" i="20"/>
  <c r="F18" i="20"/>
  <c r="F17" i="20"/>
  <c r="F16" i="20"/>
  <c r="F15" i="20"/>
  <c r="F13" i="20"/>
  <c r="F12" i="20"/>
  <c r="F11" i="20"/>
  <c r="F10" i="20"/>
  <c r="F9" i="20"/>
  <c r="F8" i="20"/>
  <c r="G27" i="20"/>
  <c r="B27" i="20"/>
  <c r="G26" i="20"/>
  <c r="B26" i="20"/>
  <c r="G25" i="20"/>
  <c r="B25" i="20"/>
  <c r="G24" i="20"/>
  <c r="B24" i="20"/>
  <c r="G23" i="20"/>
  <c r="B23" i="20"/>
  <c r="G22" i="20"/>
  <c r="B22" i="20"/>
  <c r="G21" i="20"/>
  <c r="B21" i="20"/>
  <c r="G20" i="20"/>
  <c r="B20" i="20"/>
  <c r="G19" i="20"/>
  <c r="B19" i="20"/>
  <c r="G18" i="20"/>
  <c r="B18" i="20"/>
  <c r="G17" i="20"/>
  <c r="B17" i="20"/>
  <c r="G16" i="20"/>
  <c r="B16" i="20"/>
  <c r="G15" i="20"/>
  <c r="B15" i="20"/>
  <c r="G14" i="20"/>
  <c r="F14" i="20"/>
  <c r="B14" i="20"/>
  <c r="G13" i="20"/>
  <c r="B13" i="20"/>
  <c r="G12" i="20"/>
  <c r="B12" i="20"/>
  <c r="G11" i="20"/>
  <c r="B11" i="20"/>
  <c r="G10" i="20"/>
  <c r="B10" i="20"/>
  <c r="G9" i="20"/>
  <c r="B9" i="20"/>
  <c r="G8" i="20"/>
  <c r="B8" i="20"/>
  <c r="B7" i="20"/>
  <c r="G18" i="23" l="1"/>
  <c r="H27" i="20"/>
  <c r="I27" i="20" s="1"/>
  <c r="N35" i="20"/>
  <c r="O35" i="20" s="1"/>
  <c r="N36" i="20"/>
  <c r="O36" i="20" s="1"/>
  <c r="H36" i="20"/>
  <c r="I36" i="20" s="1"/>
  <c r="H28" i="20"/>
  <c r="I28" i="20" s="1"/>
  <c r="H33" i="20"/>
  <c r="I33" i="20" s="1"/>
  <c r="L36" i="20"/>
  <c r="N30" i="20"/>
  <c r="O30" i="20" s="1"/>
  <c r="N37" i="20"/>
  <c r="O37" i="20" s="1"/>
  <c r="H31" i="20"/>
  <c r="I31" i="20" s="1"/>
  <c r="H34" i="20"/>
  <c r="I34" i="20" s="1"/>
  <c r="N32" i="20"/>
  <c r="O32" i="20" s="1"/>
  <c r="H37" i="20"/>
  <c r="I37" i="20" s="1"/>
  <c r="N29" i="20"/>
  <c r="O29" i="20" s="1"/>
  <c r="N33" i="20"/>
  <c r="O33" i="20" s="1"/>
  <c r="H29" i="20"/>
  <c r="I29" i="20" s="1"/>
  <c r="F31" i="20"/>
  <c r="N28" i="20"/>
  <c r="O28" i="20" s="1"/>
  <c r="H30" i="20"/>
  <c r="I30" i="20" s="1"/>
  <c r="H32" i="20"/>
  <c r="I32" i="20" s="1"/>
  <c r="H35" i="20"/>
  <c r="I35" i="20" s="1"/>
  <c r="L29" i="20"/>
  <c r="N31" i="20"/>
  <c r="O31" i="20" s="1"/>
  <c r="F30" i="20"/>
  <c r="F34" i="20"/>
  <c r="L32" i="20"/>
  <c r="F29" i="20"/>
  <c r="F33" i="20"/>
  <c r="F37" i="20"/>
  <c r="L30" i="20"/>
  <c r="L33" i="20"/>
  <c r="F28" i="20"/>
  <c r="F32" i="20"/>
  <c r="F36" i="20"/>
  <c r="L37" i="20"/>
  <c r="N34" i="20"/>
  <c r="O34" i="20" s="1"/>
  <c r="N27" i="20"/>
  <c r="O27" i="20" s="1"/>
  <c r="L27" i="20"/>
  <c r="M69" i="26" l="1"/>
  <c r="I68" i="26"/>
  <c r="M71" i="26"/>
  <c r="M70" i="26"/>
  <c r="I70" i="26"/>
  <c r="N71" i="26" s="1"/>
  <c r="I69" i="26"/>
  <c r="V104" i="11"/>
  <c r="U104" i="11"/>
  <c r="T104" i="11"/>
  <c r="J118" i="33"/>
  <c r="J119" i="33"/>
  <c r="J120" i="33" s="1"/>
  <c r="J121" i="33" s="1"/>
  <c r="J122" i="33" s="1"/>
  <c r="J123" i="33" s="1"/>
  <c r="J124" i="33" s="1"/>
  <c r="J125" i="33" s="1"/>
  <c r="J126" i="33" s="1"/>
  <c r="J127" i="33" s="1"/>
  <c r="J128" i="33" s="1"/>
  <c r="J129" i="33" s="1"/>
  <c r="J130" i="33" s="1"/>
  <c r="J131" i="33" s="1"/>
  <c r="J132" i="33" s="1"/>
  <c r="J133" i="33" s="1"/>
  <c r="J134" i="33" s="1"/>
  <c r="J135" i="33" s="1"/>
  <c r="J136" i="33" s="1"/>
  <c r="J137" i="33" s="1"/>
  <c r="J138" i="33" s="1"/>
  <c r="I118" i="33"/>
  <c r="I119" i="33"/>
  <c r="I120" i="33" s="1"/>
  <c r="I121" i="33" s="1"/>
  <c r="I122" i="33" s="1"/>
  <c r="I123" i="33" s="1"/>
  <c r="I124" i="33" s="1"/>
  <c r="I125" i="33" s="1"/>
  <c r="I126" i="33" s="1"/>
  <c r="I127" i="33" s="1"/>
  <c r="I128" i="33" s="1"/>
  <c r="I129" i="33" s="1"/>
  <c r="I130" i="33" s="1"/>
  <c r="I131" i="33" s="1"/>
  <c r="I132" i="33" s="1"/>
  <c r="I133" i="33" s="1"/>
  <c r="I134" i="33" s="1"/>
  <c r="I135" i="33" s="1"/>
  <c r="I136" i="33" s="1"/>
  <c r="I137" i="33" s="1"/>
  <c r="I138" i="33" s="1"/>
  <c r="H118" i="33"/>
  <c r="H119" i="33" s="1"/>
  <c r="H120" i="33" s="1"/>
  <c r="H121" i="33" s="1"/>
  <c r="H122" i="33" s="1"/>
  <c r="H123" i="33" s="1"/>
  <c r="H124" i="33" s="1"/>
  <c r="H125" i="33" s="1"/>
  <c r="H126" i="33" s="1"/>
  <c r="H127" i="33" s="1"/>
  <c r="H128" i="33" s="1"/>
  <c r="H129" i="33" s="1"/>
  <c r="H130" i="33" s="1"/>
  <c r="H131" i="33" s="1"/>
  <c r="H132" i="33" s="1"/>
  <c r="H133" i="33" s="1"/>
  <c r="H134" i="33" s="1"/>
  <c r="H135" i="33" s="1"/>
  <c r="H136" i="33" s="1"/>
  <c r="H137" i="33" s="1"/>
  <c r="H138" i="33" s="1"/>
  <c r="D119" i="33"/>
  <c r="D120" i="33" s="1"/>
  <c r="D121" i="33" s="1"/>
  <c r="D122" i="33" s="1"/>
  <c r="D123" i="33" s="1"/>
  <c r="D124" i="33" s="1"/>
  <c r="D125" i="33" s="1"/>
  <c r="D126" i="33" s="1"/>
  <c r="D127" i="33" s="1"/>
  <c r="D128" i="33" s="1"/>
  <c r="D129" i="33" s="1"/>
  <c r="D130" i="33" s="1"/>
  <c r="D131" i="33" s="1"/>
  <c r="D132" i="33" s="1"/>
  <c r="D133" i="33" s="1"/>
  <c r="D134" i="33" s="1"/>
  <c r="D135" i="33" s="1"/>
  <c r="D136" i="33" s="1"/>
  <c r="D137" i="33" s="1"/>
  <c r="D138" i="33" s="1"/>
  <c r="F118" i="33"/>
  <c r="F119" i="33"/>
  <c r="F120" i="33" s="1"/>
  <c r="F121" i="33" s="1"/>
  <c r="F122" i="33" s="1"/>
  <c r="F123" i="33" s="1"/>
  <c r="F124" i="33" s="1"/>
  <c r="F125" i="33" s="1"/>
  <c r="F126" i="33" s="1"/>
  <c r="F127" i="33" s="1"/>
  <c r="F128" i="33" s="1"/>
  <c r="F129" i="33" s="1"/>
  <c r="F130" i="33" s="1"/>
  <c r="F131" i="33" s="1"/>
  <c r="F132" i="33" s="1"/>
  <c r="F133" i="33" s="1"/>
  <c r="F134" i="33" s="1"/>
  <c r="F135" i="33" s="1"/>
  <c r="F136" i="33" s="1"/>
  <c r="F137" i="33" s="1"/>
  <c r="F138" i="33" s="1"/>
  <c r="E118" i="33"/>
  <c r="E119" i="33"/>
  <c r="E120" i="33" s="1"/>
  <c r="E121" i="33" s="1"/>
  <c r="E122" i="33" s="1"/>
  <c r="E123" i="33" s="1"/>
  <c r="E124" i="33" s="1"/>
  <c r="E125" i="33" s="1"/>
  <c r="E126" i="33" s="1"/>
  <c r="E127" i="33" s="1"/>
  <c r="E128" i="33" s="1"/>
  <c r="E129" i="33" s="1"/>
  <c r="E130" i="33" s="1"/>
  <c r="E131" i="33" s="1"/>
  <c r="E132" i="33" s="1"/>
  <c r="E133" i="33" s="1"/>
  <c r="E134" i="33" s="1"/>
  <c r="E135" i="33" s="1"/>
  <c r="E136" i="33" s="1"/>
  <c r="E137" i="33" s="1"/>
  <c r="E138" i="33" s="1"/>
  <c r="D118" i="33"/>
  <c r="F8" i="4"/>
  <c r="V103" i="11"/>
  <c r="U103" i="11"/>
  <c r="T103" i="11"/>
  <c r="V102" i="11"/>
  <c r="U102" i="11"/>
  <c r="T102" i="11"/>
  <c r="V101" i="11"/>
  <c r="U101" i="11"/>
  <c r="T101" i="11"/>
  <c r="V100" i="11"/>
  <c r="U100" i="11"/>
  <c r="T100" i="11"/>
  <c r="V99" i="11"/>
  <c r="U99" i="11"/>
  <c r="T99" i="11"/>
  <c r="V98" i="11"/>
  <c r="U98" i="11"/>
  <c r="T98" i="11"/>
  <c r="V97" i="11"/>
  <c r="U97" i="11"/>
  <c r="T97" i="11"/>
  <c r="V96" i="11"/>
  <c r="U96" i="11"/>
  <c r="T96" i="11"/>
  <c r="V95" i="11"/>
  <c r="U95" i="11"/>
  <c r="T95" i="11"/>
  <c r="V94" i="11"/>
  <c r="U94" i="11"/>
  <c r="T94" i="11"/>
  <c r="V93" i="11"/>
  <c r="U93" i="11"/>
  <c r="T93" i="11"/>
  <c r="V92" i="11"/>
  <c r="U92" i="11"/>
  <c r="T92" i="11"/>
  <c r="V91" i="11"/>
  <c r="U91" i="11"/>
  <c r="T91" i="11"/>
  <c r="V90" i="11"/>
  <c r="U90" i="11"/>
  <c r="T90" i="11"/>
  <c r="V89" i="11"/>
  <c r="U89" i="11"/>
  <c r="T89" i="11"/>
  <c r="V88" i="11"/>
  <c r="U88" i="11"/>
  <c r="T88" i="11"/>
  <c r="V87" i="11"/>
  <c r="U87" i="11"/>
  <c r="T87" i="11"/>
  <c r="V86" i="11"/>
  <c r="U86" i="11"/>
  <c r="T86" i="11"/>
  <c r="V85" i="11"/>
  <c r="U85" i="11"/>
  <c r="T85" i="11"/>
  <c r="V84" i="11"/>
  <c r="U84" i="11"/>
  <c r="T84" i="11"/>
  <c r="V83" i="11"/>
  <c r="U83" i="11"/>
  <c r="T83" i="11"/>
  <c r="V82" i="11"/>
  <c r="U82" i="11"/>
  <c r="T82" i="11"/>
  <c r="V81" i="11"/>
  <c r="U81" i="11"/>
  <c r="T81" i="11"/>
  <c r="V80" i="11"/>
  <c r="U80" i="11"/>
  <c r="T80" i="11"/>
  <c r="V79" i="11"/>
  <c r="U79" i="11"/>
  <c r="T79" i="11"/>
  <c r="V78" i="11"/>
  <c r="U78" i="11"/>
  <c r="T78" i="11"/>
  <c r="V77" i="11"/>
  <c r="U77" i="11"/>
  <c r="T77" i="11"/>
  <c r="V76" i="11"/>
  <c r="U76" i="11"/>
  <c r="T76" i="11"/>
  <c r="V75" i="11"/>
  <c r="U75" i="11"/>
  <c r="T75" i="11"/>
  <c r="V74" i="11"/>
  <c r="U74" i="11"/>
  <c r="T74" i="11"/>
  <c r="V73" i="11"/>
  <c r="U73" i="11"/>
  <c r="T73" i="11"/>
  <c r="V72" i="11"/>
  <c r="U72" i="11"/>
  <c r="T72" i="11"/>
  <c r="V71" i="11"/>
  <c r="U71" i="11"/>
  <c r="T71" i="11"/>
  <c r="V70" i="11"/>
  <c r="U70" i="11"/>
  <c r="T70" i="11"/>
  <c r="V69" i="11"/>
  <c r="U69" i="11"/>
  <c r="T69" i="11"/>
  <c r="V68" i="11"/>
  <c r="U68" i="11"/>
  <c r="T68" i="11"/>
  <c r="V67" i="11"/>
  <c r="U67" i="11"/>
  <c r="T67" i="11"/>
  <c r="V66" i="11"/>
  <c r="U66" i="11"/>
  <c r="T66" i="11"/>
  <c r="V65" i="11"/>
  <c r="U65" i="11"/>
  <c r="T65" i="11"/>
  <c r="V64" i="11"/>
  <c r="U64" i="11"/>
  <c r="T64" i="11"/>
  <c r="V63" i="11"/>
  <c r="U63" i="11"/>
  <c r="T63" i="11"/>
  <c r="V62" i="11"/>
  <c r="U62" i="11"/>
  <c r="T62" i="11"/>
  <c r="V61" i="11"/>
  <c r="U61" i="11"/>
  <c r="T61" i="11"/>
  <c r="V60" i="11"/>
  <c r="U60" i="11"/>
  <c r="T60" i="11"/>
  <c r="V59" i="11"/>
  <c r="U59" i="11"/>
  <c r="T59" i="11"/>
  <c r="U72" i="22"/>
  <c r="U71" i="22"/>
  <c r="U70" i="22"/>
  <c r="U69" i="22"/>
  <c r="U68" i="22"/>
  <c r="U67" i="22"/>
  <c r="U66" i="22"/>
  <c r="U65" i="22"/>
  <c r="U64" i="22"/>
  <c r="U63" i="22"/>
  <c r="U62" i="22"/>
  <c r="U61" i="22"/>
  <c r="U60" i="22"/>
  <c r="U59" i="22"/>
  <c r="U58" i="22"/>
  <c r="U57" i="22"/>
  <c r="U56" i="22"/>
  <c r="U55" i="22"/>
  <c r="U54" i="22"/>
  <c r="U53" i="22"/>
  <c r="U52" i="22"/>
  <c r="U51" i="22"/>
  <c r="U50" i="22"/>
  <c r="U49" i="22"/>
  <c r="U48" i="22"/>
  <c r="U47" i="22"/>
  <c r="U46" i="22"/>
  <c r="U45" i="22"/>
  <c r="U44" i="22"/>
  <c r="U43" i="22"/>
  <c r="U42" i="22"/>
  <c r="U41" i="22"/>
  <c r="U40" i="22"/>
  <c r="U39" i="22"/>
  <c r="U38" i="22"/>
  <c r="U37" i="22"/>
  <c r="U36" i="22"/>
  <c r="U35" i="22"/>
  <c r="U34" i="22"/>
  <c r="U33" i="22"/>
  <c r="U32" i="22"/>
  <c r="U31" i="22"/>
  <c r="U30" i="22"/>
  <c r="U29" i="22"/>
  <c r="U28" i="22"/>
  <c r="C72" i="22"/>
  <c r="C71" i="22"/>
  <c r="C70" i="22"/>
  <c r="C69" i="22"/>
  <c r="C68" i="22"/>
  <c r="C67" i="22"/>
  <c r="C66" i="22"/>
  <c r="C65" i="22"/>
  <c r="C64" i="22"/>
  <c r="C63" i="22"/>
  <c r="C62" i="22"/>
  <c r="C61" i="22"/>
  <c r="C60" i="22"/>
  <c r="C59" i="22"/>
  <c r="C58" i="22"/>
  <c r="C57" i="22"/>
  <c r="C56" i="22"/>
  <c r="C55" i="22"/>
  <c r="C54" i="22"/>
  <c r="C53" i="22"/>
  <c r="C52" i="22"/>
  <c r="C51" i="22"/>
  <c r="C50" i="22"/>
  <c r="C49" i="22"/>
  <c r="C48" i="22"/>
  <c r="C47" i="22"/>
  <c r="C46" i="22"/>
  <c r="C45" i="22"/>
  <c r="C44" i="22"/>
  <c r="C43" i="22"/>
  <c r="C42" i="22"/>
  <c r="C41" i="22"/>
  <c r="C40" i="22"/>
  <c r="C39" i="22"/>
  <c r="C38" i="22"/>
  <c r="C37" i="22"/>
  <c r="C36" i="22"/>
  <c r="C35" i="22"/>
  <c r="C34" i="22"/>
  <c r="C33" i="22"/>
  <c r="C32" i="22"/>
  <c r="C31" i="22"/>
  <c r="C30" i="22"/>
  <c r="C29" i="22"/>
  <c r="C28" i="22"/>
  <c r="C83" i="20"/>
  <c r="C82" i="20"/>
  <c r="C81" i="20"/>
  <c r="C80" i="20"/>
  <c r="C79" i="20"/>
  <c r="C78" i="20"/>
  <c r="C77" i="20"/>
  <c r="C76" i="20"/>
  <c r="C75" i="20"/>
  <c r="C74" i="20"/>
  <c r="C73" i="20"/>
  <c r="C72" i="20"/>
  <c r="C71" i="20"/>
  <c r="C70" i="20"/>
  <c r="C69" i="20"/>
  <c r="C68" i="20"/>
  <c r="C67" i="20"/>
  <c r="C66" i="20"/>
  <c r="C65" i="20"/>
  <c r="C64" i="20"/>
  <c r="C63" i="20"/>
  <c r="C62" i="20"/>
  <c r="C61" i="20"/>
  <c r="C60" i="20"/>
  <c r="C59" i="20"/>
  <c r="C58" i="20"/>
  <c r="C57" i="20"/>
  <c r="C56" i="20"/>
  <c r="C55" i="20"/>
  <c r="C54" i="20"/>
  <c r="C53" i="20"/>
  <c r="C52" i="20"/>
  <c r="C51" i="20"/>
  <c r="C50" i="20"/>
  <c r="C49" i="20"/>
  <c r="C48" i="20"/>
  <c r="C47" i="20"/>
  <c r="C46" i="20"/>
  <c r="C45" i="20"/>
  <c r="C44" i="20"/>
  <c r="C43" i="20"/>
  <c r="C42" i="20"/>
  <c r="C41" i="20"/>
  <c r="C130" i="27"/>
  <c r="N84" i="26"/>
  <c r="N83" i="26"/>
  <c r="K131" i="26"/>
  <c r="K130" i="26"/>
  <c r="K129" i="26"/>
  <c r="G131" i="26"/>
  <c r="L131" i="26" s="1"/>
  <c r="N85" i="26"/>
  <c r="N88" i="26"/>
  <c r="M86" i="26"/>
  <c r="M85" i="26"/>
  <c r="N87" i="26"/>
  <c r="H45" i="20"/>
  <c r="I45" i="20" s="1"/>
  <c r="N45" i="20" s="1"/>
  <c r="H42" i="20"/>
  <c r="H44" i="20"/>
  <c r="I44" i="20" s="1"/>
  <c r="N44" i="20" s="1"/>
  <c r="N86" i="26"/>
  <c r="M87" i="26"/>
  <c r="M88" i="26"/>
  <c r="H60" i="20"/>
  <c r="I60" i="20" s="1"/>
  <c r="N60" i="20" s="1"/>
  <c r="H65" i="20"/>
  <c r="I65" i="20" s="1"/>
  <c r="N65" i="20" s="1"/>
  <c r="D93" i="27"/>
  <c r="H56" i="20"/>
  <c r="I56" i="20" s="1"/>
  <c r="N56" i="20" s="1"/>
  <c r="H64" i="20"/>
  <c r="I64" i="20" s="1"/>
  <c r="N64" i="20" s="1"/>
  <c r="H51" i="20"/>
  <c r="I51" i="20" s="1"/>
  <c r="N51" i="20" s="1"/>
  <c r="H55" i="20"/>
  <c r="I55" i="20" s="1"/>
  <c r="N55" i="20" s="1"/>
  <c r="H63" i="20"/>
  <c r="I63" i="20" s="1"/>
  <c r="N63" i="20" s="1"/>
  <c r="D94" i="27"/>
  <c r="H62" i="20"/>
  <c r="I62" i="20" s="1"/>
  <c r="N62" i="20" s="1"/>
  <c r="D81" i="26"/>
  <c r="D82" i="26"/>
  <c r="F5" i="4"/>
  <c r="U24" i="22"/>
  <c r="C24" i="22"/>
  <c r="C23" i="22"/>
  <c r="M26" i="20"/>
  <c r="L26" i="20"/>
  <c r="M25" i="20"/>
  <c r="L25" i="20"/>
  <c r="M24" i="20"/>
  <c r="M23" i="20"/>
  <c r="L23" i="20"/>
  <c r="M22" i="20"/>
  <c r="L22" i="20"/>
  <c r="M21" i="20"/>
  <c r="L21" i="20"/>
  <c r="M20" i="20"/>
  <c r="M19" i="20"/>
  <c r="L19" i="20"/>
  <c r="M18" i="20"/>
  <c r="L18" i="20"/>
  <c r="L17" i="20"/>
  <c r="M16" i="20"/>
  <c r="M15" i="20"/>
  <c r="L15" i="20"/>
  <c r="M14" i="20"/>
  <c r="L14" i="20"/>
  <c r="M12" i="20"/>
  <c r="L13" i="20"/>
  <c r="M11" i="20"/>
  <c r="L11" i="20"/>
  <c r="M10" i="20"/>
  <c r="L10" i="20"/>
  <c r="M9" i="20"/>
  <c r="M8" i="20"/>
  <c r="M7" i="20"/>
  <c r="L7" i="20"/>
  <c r="L8" i="20"/>
  <c r="M80" i="26"/>
  <c r="L72" i="26"/>
  <c r="M72" i="26" s="1"/>
  <c r="L73" i="26"/>
  <c r="L74" i="26"/>
  <c r="N75" i="26" s="1"/>
  <c r="L75" i="26"/>
  <c r="G76" i="26"/>
  <c r="L76" i="26" s="1"/>
  <c r="N76" i="26" s="1"/>
  <c r="G77" i="26"/>
  <c r="L77" i="26" s="1"/>
  <c r="N78" i="26" s="1"/>
  <c r="L78" i="26"/>
  <c r="L79" i="26"/>
  <c r="G80" i="26"/>
  <c r="L80" i="26" s="1"/>
  <c r="G81" i="26"/>
  <c r="L81" i="26" s="1"/>
  <c r="N10" i="32"/>
  <c r="N9" i="32" s="1"/>
  <c r="N8" i="32" s="1"/>
  <c r="N7" i="32" s="1"/>
  <c r="N6" i="32" s="1"/>
  <c r="N5" i="32" s="1"/>
  <c r="J10" i="32"/>
  <c r="H54" i="32"/>
  <c r="H43" i="32"/>
  <c r="H31" i="32"/>
  <c r="M10" i="32"/>
  <c r="I10" i="32"/>
  <c r="I9" i="32" s="1"/>
  <c r="I8" i="32" s="1"/>
  <c r="I7" i="32" s="1"/>
  <c r="I6" i="32" s="1"/>
  <c r="I5" i="32" s="1"/>
  <c r="P10" i="32"/>
  <c r="P9" i="32" s="1"/>
  <c r="P8" i="32" s="1"/>
  <c r="P7" i="32" s="1"/>
  <c r="P6" i="32" s="1"/>
  <c r="P5" i="32" s="1"/>
  <c r="L46" i="28"/>
  <c r="U10" i="28"/>
  <c r="U9" i="28" s="1"/>
  <c r="U8" i="28" s="1"/>
  <c r="U7" i="28" s="1"/>
  <c r="U6" i="28" s="1"/>
  <c r="R10" i="28"/>
  <c r="Q10" i="28"/>
  <c r="Q9" i="28" s="1"/>
  <c r="Q8" i="28" s="1"/>
  <c r="Q7" i="28" s="1"/>
  <c r="N10" i="28"/>
  <c r="N9" i="28" s="1"/>
  <c r="N8" i="28" s="1"/>
  <c r="N7" i="28" s="1"/>
  <c r="N6" i="28" s="1"/>
  <c r="N5" i="28" s="1"/>
  <c r="I10" i="28"/>
  <c r="J10" i="28"/>
  <c r="J9" i="28" s="1"/>
  <c r="J8" i="28" s="1"/>
  <c r="J7" i="28" s="1"/>
  <c r="J6" i="28" s="1"/>
  <c r="J5" i="28" s="1"/>
  <c r="H21" i="20"/>
  <c r="I21" i="20" s="1"/>
  <c r="H17" i="20"/>
  <c r="H12" i="20"/>
  <c r="H9" i="20"/>
  <c r="D80" i="26"/>
  <c r="D78" i="26"/>
  <c r="D74" i="26"/>
  <c r="D66" i="26"/>
  <c r="D62" i="26"/>
  <c r="D54" i="26"/>
  <c r="D50" i="26"/>
  <c r="D46" i="26"/>
  <c r="D35" i="26"/>
  <c r="D33" i="26"/>
  <c r="D30" i="26"/>
  <c r="D22" i="26"/>
  <c r="D14" i="26"/>
  <c r="D9" i="26"/>
  <c r="AM10" i="24"/>
  <c r="AM11" i="24" s="1"/>
  <c r="AM12" i="24" s="1"/>
  <c r="AM13" i="24" s="1"/>
  <c r="AM14" i="24" s="1"/>
  <c r="AM15" i="24" s="1"/>
  <c r="AM16" i="24" s="1"/>
  <c r="AM17" i="24" s="1"/>
  <c r="AM18" i="24" s="1"/>
  <c r="AM19" i="24" s="1"/>
  <c r="AM20" i="24" s="1"/>
  <c r="AM21" i="24" s="1"/>
  <c r="AM22" i="24" s="1"/>
  <c r="AM23" i="24" s="1"/>
  <c r="AM24" i="24" s="1"/>
  <c r="AM25" i="24" s="1"/>
  <c r="AM26" i="24" s="1"/>
  <c r="AM27" i="24" s="1"/>
  <c r="AM28" i="24" s="1"/>
  <c r="AM29" i="24" s="1"/>
  <c r="AM30" i="24" s="1"/>
  <c r="AM31" i="24" s="1"/>
  <c r="AM32" i="24" s="1"/>
  <c r="AM33" i="24" s="1"/>
  <c r="AM34" i="24" s="1"/>
  <c r="AM35" i="24" s="1"/>
  <c r="AM36" i="24" s="1"/>
  <c r="AM37" i="24" s="1"/>
  <c r="AM38" i="24" s="1"/>
  <c r="AM39" i="24" s="1"/>
  <c r="AM40" i="24" s="1"/>
  <c r="AM41" i="24" s="1"/>
  <c r="AM42" i="24" s="1"/>
  <c r="AM43" i="24" s="1"/>
  <c r="AM44" i="24" s="1"/>
  <c r="AM45" i="24" s="1"/>
  <c r="AM46" i="24" s="1"/>
  <c r="AM47" i="24" s="1"/>
  <c r="AM48" i="24" s="1"/>
  <c r="AM49" i="24" s="1"/>
  <c r="AM50" i="24" s="1"/>
  <c r="AM51" i="24" s="1"/>
  <c r="AM52" i="24" s="1"/>
  <c r="AM53" i="24" s="1"/>
  <c r="AM54" i="24" s="1"/>
  <c r="AM55" i="24" s="1"/>
  <c r="AM56" i="24" s="1"/>
  <c r="AM57" i="24" s="1"/>
  <c r="AL10" i="24"/>
  <c r="AL11" i="24" s="1"/>
  <c r="AL12" i="24" s="1"/>
  <c r="AL13" i="24" s="1"/>
  <c r="AL14" i="24" s="1"/>
  <c r="AL15" i="24" s="1"/>
  <c r="AL16" i="24" s="1"/>
  <c r="AL17" i="24" s="1"/>
  <c r="AL18" i="24" s="1"/>
  <c r="AL19" i="24" s="1"/>
  <c r="AL20" i="24" s="1"/>
  <c r="AL21" i="24" s="1"/>
  <c r="AL22" i="24" s="1"/>
  <c r="AL23" i="24" s="1"/>
  <c r="AL24" i="24" s="1"/>
  <c r="AL25" i="24" s="1"/>
  <c r="AL26" i="24" s="1"/>
  <c r="AL27" i="24" s="1"/>
  <c r="AL28" i="24" s="1"/>
  <c r="AL29" i="24" s="1"/>
  <c r="AL30" i="24" s="1"/>
  <c r="AL31" i="24" s="1"/>
  <c r="AL32" i="24" s="1"/>
  <c r="AL33" i="24" s="1"/>
  <c r="AL34" i="24" s="1"/>
  <c r="AL35" i="24" s="1"/>
  <c r="AL36" i="24" s="1"/>
  <c r="AL37" i="24" s="1"/>
  <c r="AL38" i="24" s="1"/>
  <c r="AL39" i="24" s="1"/>
  <c r="AL40" i="24" s="1"/>
  <c r="AL41" i="24" s="1"/>
  <c r="AL42" i="24" s="1"/>
  <c r="AL43" i="24" s="1"/>
  <c r="AL44" i="24" s="1"/>
  <c r="AL45" i="24" s="1"/>
  <c r="AL46" i="24" s="1"/>
  <c r="AL47" i="24" s="1"/>
  <c r="AL48" i="24" s="1"/>
  <c r="AL49" i="24" s="1"/>
  <c r="AL50" i="24" s="1"/>
  <c r="AL51" i="24" s="1"/>
  <c r="AL52" i="24" s="1"/>
  <c r="AL53" i="24" s="1"/>
  <c r="AL54" i="24" s="1"/>
  <c r="AL55" i="24" s="1"/>
  <c r="AL56" i="24" s="1"/>
  <c r="AL57" i="24" s="1"/>
  <c r="AK10" i="24"/>
  <c r="AK11" i="24" s="1"/>
  <c r="AK12" i="24" s="1"/>
  <c r="AK13" i="24" s="1"/>
  <c r="AK14" i="24" s="1"/>
  <c r="AK15" i="24" s="1"/>
  <c r="AK16" i="24" s="1"/>
  <c r="AK17" i="24" s="1"/>
  <c r="AK18" i="24" s="1"/>
  <c r="AK19" i="24" s="1"/>
  <c r="AK20" i="24" s="1"/>
  <c r="AK21" i="24" s="1"/>
  <c r="AK22" i="24" s="1"/>
  <c r="AK23" i="24" s="1"/>
  <c r="AK24" i="24" s="1"/>
  <c r="AK25" i="24" s="1"/>
  <c r="AK26" i="24" s="1"/>
  <c r="AK27" i="24" s="1"/>
  <c r="AK28" i="24" s="1"/>
  <c r="AK29" i="24" s="1"/>
  <c r="AK30" i="24" s="1"/>
  <c r="AK31" i="24" s="1"/>
  <c r="AK32" i="24" s="1"/>
  <c r="AK33" i="24" s="1"/>
  <c r="AK34" i="24" s="1"/>
  <c r="AK35" i="24" s="1"/>
  <c r="AK36" i="24" s="1"/>
  <c r="AK37" i="24" s="1"/>
  <c r="AK38" i="24" s="1"/>
  <c r="AK39" i="24" s="1"/>
  <c r="AK40" i="24" s="1"/>
  <c r="AK41" i="24" s="1"/>
  <c r="AK42" i="24" s="1"/>
  <c r="AK43" i="24" s="1"/>
  <c r="AK44" i="24" s="1"/>
  <c r="AK45" i="24" s="1"/>
  <c r="AK46" i="24" s="1"/>
  <c r="AK47" i="24" s="1"/>
  <c r="AK48" i="24" s="1"/>
  <c r="AK49" i="24" s="1"/>
  <c r="AK50" i="24" s="1"/>
  <c r="AK51" i="24" s="1"/>
  <c r="AK52" i="24" s="1"/>
  <c r="AK53" i="24" s="1"/>
  <c r="AK54" i="24" s="1"/>
  <c r="AK55" i="24" s="1"/>
  <c r="AK56" i="24" s="1"/>
  <c r="AK57" i="24" s="1"/>
  <c r="AI10" i="24"/>
  <c r="AI11" i="24" s="1"/>
  <c r="AI12" i="24" s="1"/>
  <c r="AI13" i="24" s="1"/>
  <c r="AI14" i="24" s="1"/>
  <c r="AI15" i="24" s="1"/>
  <c r="AI16" i="24" s="1"/>
  <c r="AI17" i="24" s="1"/>
  <c r="AI18" i="24" s="1"/>
  <c r="AI19" i="24" s="1"/>
  <c r="AI20" i="24" s="1"/>
  <c r="AI21" i="24" s="1"/>
  <c r="AI22" i="24" s="1"/>
  <c r="AI23" i="24" s="1"/>
  <c r="AI24" i="24" s="1"/>
  <c r="AI25" i="24" s="1"/>
  <c r="AI26" i="24" s="1"/>
  <c r="AI27" i="24" s="1"/>
  <c r="AI28" i="24" s="1"/>
  <c r="AI29" i="24" s="1"/>
  <c r="AI30" i="24" s="1"/>
  <c r="AI31" i="24" s="1"/>
  <c r="AI32" i="24" s="1"/>
  <c r="AI33" i="24" s="1"/>
  <c r="AI34" i="24" s="1"/>
  <c r="AI35" i="24" s="1"/>
  <c r="AI36" i="24" s="1"/>
  <c r="AI37" i="24" s="1"/>
  <c r="AI38" i="24" s="1"/>
  <c r="AI39" i="24" s="1"/>
  <c r="AI40" i="24" s="1"/>
  <c r="AI41" i="24" s="1"/>
  <c r="AI42" i="24" s="1"/>
  <c r="AI43" i="24" s="1"/>
  <c r="AI44" i="24" s="1"/>
  <c r="AI45" i="24" s="1"/>
  <c r="AI46" i="24" s="1"/>
  <c r="AI47" i="24" s="1"/>
  <c r="AI48" i="24" s="1"/>
  <c r="AI49" i="24" s="1"/>
  <c r="AI50" i="24" s="1"/>
  <c r="AI51" i="24" s="1"/>
  <c r="AI52" i="24" s="1"/>
  <c r="AI53" i="24" s="1"/>
  <c r="AI54" i="24" s="1"/>
  <c r="AI55" i="24" s="1"/>
  <c r="AI56" i="24" s="1"/>
  <c r="AI57" i="24" s="1"/>
  <c r="AH10" i="24"/>
  <c r="AH11" i="24" s="1"/>
  <c r="AH12" i="24" s="1"/>
  <c r="AH13" i="24" s="1"/>
  <c r="AH14" i="24" s="1"/>
  <c r="AH15" i="24" s="1"/>
  <c r="AH16" i="24" s="1"/>
  <c r="AH17" i="24" s="1"/>
  <c r="AH18" i="24" s="1"/>
  <c r="AH19" i="24" s="1"/>
  <c r="AH20" i="24" s="1"/>
  <c r="AH21" i="24" s="1"/>
  <c r="AH22" i="24" s="1"/>
  <c r="AH23" i="24" s="1"/>
  <c r="AH24" i="24" s="1"/>
  <c r="AH25" i="24" s="1"/>
  <c r="AH26" i="24" s="1"/>
  <c r="AH27" i="24" s="1"/>
  <c r="AH28" i="24" s="1"/>
  <c r="AH29" i="24" s="1"/>
  <c r="AH30" i="24" s="1"/>
  <c r="AH31" i="24" s="1"/>
  <c r="AH32" i="24" s="1"/>
  <c r="AH33" i="24" s="1"/>
  <c r="AH34" i="24" s="1"/>
  <c r="AH35" i="24" s="1"/>
  <c r="AH36" i="24" s="1"/>
  <c r="AH37" i="24" s="1"/>
  <c r="AH38" i="24" s="1"/>
  <c r="AH39" i="24" s="1"/>
  <c r="AH40" i="24" s="1"/>
  <c r="AH41" i="24" s="1"/>
  <c r="AH42" i="24" s="1"/>
  <c r="AH43" i="24" s="1"/>
  <c r="AH44" i="24" s="1"/>
  <c r="AH45" i="24" s="1"/>
  <c r="AH46" i="24" s="1"/>
  <c r="AH47" i="24" s="1"/>
  <c r="AH48" i="24" s="1"/>
  <c r="AH49" i="24" s="1"/>
  <c r="AH50" i="24" s="1"/>
  <c r="AH51" i="24" s="1"/>
  <c r="AH52" i="24" s="1"/>
  <c r="AH53" i="24" s="1"/>
  <c r="AH54" i="24" s="1"/>
  <c r="AH55" i="24" s="1"/>
  <c r="AH56" i="24" s="1"/>
  <c r="AH57" i="24" s="1"/>
  <c r="AG10" i="24"/>
  <c r="AG11" i="24" s="1"/>
  <c r="AG12" i="24" s="1"/>
  <c r="AG13" i="24" s="1"/>
  <c r="AG14" i="24" s="1"/>
  <c r="AG15" i="24" s="1"/>
  <c r="AG16" i="24" s="1"/>
  <c r="AG17" i="24" s="1"/>
  <c r="AG18" i="24" s="1"/>
  <c r="AG19" i="24" s="1"/>
  <c r="AG20" i="24" s="1"/>
  <c r="AG21" i="24" s="1"/>
  <c r="AG22" i="24" s="1"/>
  <c r="AG23" i="24" s="1"/>
  <c r="AG24" i="24" s="1"/>
  <c r="AG25" i="24" s="1"/>
  <c r="AG26" i="24" s="1"/>
  <c r="AG27" i="24" s="1"/>
  <c r="AG28" i="24" s="1"/>
  <c r="AG29" i="24" s="1"/>
  <c r="AG30" i="24" s="1"/>
  <c r="AG31" i="24" s="1"/>
  <c r="AG32" i="24" s="1"/>
  <c r="AG33" i="24" s="1"/>
  <c r="AG34" i="24" s="1"/>
  <c r="AG35" i="24" s="1"/>
  <c r="AG36" i="24" s="1"/>
  <c r="AG37" i="24" s="1"/>
  <c r="AG38" i="24" s="1"/>
  <c r="AG39" i="24" s="1"/>
  <c r="AG40" i="24" s="1"/>
  <c r="AG41" i="24" s="1"/>
  <c r="AG42" i="24" s="1"/>
  <c r="AG43" i="24" s="1"/>
  <c r="AG44" i="24" s="1"/>
  <c r="AG45" i="24" s="1"/>
  <c r="AG46" i="24" s="1"/>
  <c r="AG47" i="24" s="1"/>
  <c r="AG48" i="24" s="1"/>
  <c r="AG49" i="24" s="1"/>
  <c r="AG50" i="24" s="1"/>
  <c r="AG51" i="24" s="1"/>
  <c r="AG52" i="24" s="1"/>
  <c r="AG53" i="24" s="1"/>
  <c r="AG54" i="24" s="1"/>
  <c r="AG55" i="24" s="1"/>
  <c r="AG56" i="24" s="1"/>
  <c r="AG57" i="24" s="1"/>
  <c r="AE10" i="24"/>
  <c r="AE11" i="24" s="1"/>
  <c r="AE12" i="24" s="1"/>
  <c r="AE13" i="24" s="1"/>
  <c r="AE14" i="24" s="1"/>
  <c r="AE15" i="24" s="1"/>
  <c r="AE16" i="24" s="1"/>
  <c r="AE17" i="24" s="1"/>
  <c r="AE18" i="24" s="1"/>
  <c r="AE19" i="24" s="1"/>
  <c r="AE20" i="24" s="1"/>
  <c r="AE21" i="24" s="1"/>
  <c r="AE22" i="24" s="1"/>
  <c r="AE23" i="24" s="1"/>
  <c r="AE24" i="24" s="1"/>
  <c r="AE25" i="24" s="1"/>
  <c r="AE26" i="24" s="1"/>
  <c r="AE27" i="24" s="1"/>
  <c r="AE28" i="24" s="1"/>
  <c r="AE29" i="24" s="1"/>
  <c r="AE30" i="24" s="1"/>
  <c r="AE31" i="24" s="1"/>
  <c r="AE32" i="24" s="1"/>
  <c r="AE33" i="24" s="1"/>
  <c r="AE34" i="24" s="1"/>
  <c r="AE35" i="24" s="1"/>
  <c r="AE36" i="24" s="1"/>
  <c r="AE37" i="24" s="1"/>
  <c r="AE38" i="24" s="1"/>
  <c r="AE39" i="24" s="1"/>
  <c r="AE40" i="24" s="1"/>
  <c r="AE41" i="24" s="1"/>
  <c r="AE42" i="24" s="1"/>
  <c r="AE43" i="24" s="1"/>
  <c r="AE44" i="24" s="1"/>
  <c r="AE45" i="24" s="1"/>
  <c r="AE46" i="24" s="1"/>
  <c r="AE47" i="24" s="1"/>
  <c r="AE48" i="24" s="1"/>
  <c r="AE49" i="24" s="1"/>
  <c r="AE50" i="24" s="1"/>
  <c r="AE51" i="24" s="1"/>
  <c r="AE52" i="24" s="1"/>
  <c r="AE53" i="24" s="1"/>
  <c r="AE54" i="24" s="1"/>
  <c r="AE55" i="24" s="1"/>
  <c r="AE56" i="24" s="1"/>
  <c r="AE57" i="24" s="1"/>
  <c r="AD10" i="24"/>
  <c r="AD11" i="24"/>
  <c r="AD12" i="24" s="1"/>
  <c r="AD13" i="24" s="1"/>
  <c r="AD14" i="24" s="1"/>
  <c r="AD15" i="24" s="1"/>
  <c r="AD16" i="24" s="1"/>
  <c r="AD17" i="24" s="1"/>
  <c r="AD18" i="24" s="1"/>
  <c r="AD19" i="24" s="1"/>
  <c r="AD20" i="24" s="1"/>
  <c r="AD21" i="24" s="1"/>
  <c r="AD22" i="24" s="1"/>
  <c r="AD23" i="24" s="1"/>
  <c r="AD24" i="24" s="1"/>
  <c r="AD25" i="24" s="1"/>
  <c r="AD26" i="24" s="1"/>
  <c r="AD27" i="24" s="1"/>
  <c r="AD28" i="24" s="1"/>
  <c r="AD29" i="24" s="1"/>
  <c r="AD30" i="24" s="1"/>
  <c r="AD31" i="24" s="1"/>
  <c r="AD32" i="24" s="1"/>
  <c r="AD33" i="24" s="1"/>
  <c r="AD34" i="24" s="1"/>
  <c r="AD35" i="24" s="1"/>
  <c r="AD36" i="24" s="1"/>
  <c r="AD37" i="24" s="1"/>
  <c r="AD38" i="24" s="1"/>
  <c r="AD39" i="24" s="1"/>
  <c r="AD40" i="24" s="1"/>
  <c r="AD41" i="24" s="1"/>
  <c r="AD42" i="24" s="1"/>
  <c r="AD43" i="24" s="1"/>
  <c r="AD44" i="24" s="1"/>
  <c r="AD45" i="24" s="1"/>
  <c r="AD46" i="24" s="1"/>
  <c r="AD47" i="24" s="1"/>
  <c r="AD48" i="24" s="1"/>
  <c r="AD49" i="24" s="1"/>
  <c r="AD50" i="24" s="1"/>
  <c r="AD51" i="24" s="1"/>
  <c r="AD52" i="24" s="1"/>
  <c r="AD53" i="24" s="1"/>
  <c r="AD54" i="24" s="1"/>
  <c r="AD55" i="24" s="1"/>
  <c r="AD56" i="24" s="1"/>
  <c r="AD57" i="24" s="1"/>
  <c r="AC10" i="24"/>
  <c r="AC11" i="24" s="1"/>
  <c r="AC12" i="24" s="1"/>
  <c r="AC13" i="24" s="1"/>
  <c r="AC14" i="24" s="1"/>
  <c r="AC15" i="24" s="1"/>
  <c r="AC16" i="24" s="1"/>
  <c r="AC17" i="24" s="1"/>
  <c r="AC18" i="24" s="1"/>
  <c r="AC19" i="24" s="1"/>
  <c r="AC20" i="24" s="1"/>
  <c r="AC21" i="24" s="1"/>
  <c r="AC22" i="24" s="1"/>
  <c r="AC23" i="24" s="1"/>
  <c r="AC24" i="24" s="1"/>
  <c r="AC25" i="24" s="1"/>
  <c r="AC26" i="24" s="1"/>
  <c r="AC27" i="24" s="1"/>
  <c r="AC28" i="24" s="1"/>
  <c r="AC29" i="24" s="1"/>
  <c r="AC30" i="24" s="1"/>
  <c r="AC31" i="24" s="1"/>
  <c r="AC32" i="24" s="1"/>
  <c r="AC33" i="24" s="1"/>
  <c r="AC34" i="24" s="1"/>
  <c r="AC35" i="24" s="1"/>
  <c r="AC36" i="24" s="1"/>
  <c r="AC37" i="24" s="1"/>
  <c r="AC38" i="24" s="1"/>
  <c r="AC39" i="24" s="1"/>
  <c r="AC40" i="24" s="1"/>
  <c r="AC41" i="24" s="1"/>
  <c r="AC42" i="24" s="1"/>
  <c r="AC43" i="24" s="1"/>
  <c r="AC44" i="24" s="1"/>
  <c r="AC45" i="24" s="1"/>
  <c r="AC46" i="24" s="1"/>
  <c r="AC47" i="24" s="1"/>
  <c r="AC48" i="24" s="1"/>
  <c r="AC49" i="24" s="1"/>
  <c r="AC50" i="24" s="1"/>
  <c r="AC51" i="24" s="1"/>
  <c r="AC52" i="24" s="1"/>
  <c r="AC53" i="24" s="1"/>
  <c r="AC54" i="24" s="1"/>
  <c r="AC55" i="24" s="1"/>
  <c r="AC56" i="24" s="1"/>
  <c r="AC57" i="24" s="1"/>
  <c r="AA10" i="24"/>
  <c r="AA11" i="24" s="1"/>
  <c r="AA12" i="24" s="1"/>
  <c r="AA13" i="24" s="1"/>
  <c r="AA14" i="24" s="1"/>
  <c r="AA15" i="24" s="1"/>
  <c r="AA16" i="24" s="1"/>
  <c r="AA17" i="24" s="1"/>
  <c r="AA18" i="24" s="1"/>
  <c r="AA19" i="24" s="1"/>
  <c r="AA20" i="24" s="1"/>
  <c r="AA21" i="24" s="1"/>
  <c r="AA22" i="24" s="1"/>
  <c r="AA23" i="24" s="1"/>
  <c r="AA24" i="24" s="1"/>
  <c r="AA25" i="24" s="1"/>
  <c r="AA26" i="24" s="1"/>
  <c r="AA27" i="24" s="1"/>
  <c r="AA28" i="24" s="1"/>
  <c r="AA29" i="24" s="1"/>
  <c r="AA30" i="24" s="1"/>
  <c r="AA31" i="24" s="1"/>
  <c r="AA32" i="24" s="1"/>
  <c r="AA33" i="24" s="1"/>
  <c r="AA34" i="24" s="1"/>
  <c r="AA35" i="24" s="1"/>
  <c r="AA36" i="24" s="1"/>
  <c r="AA37" i="24" s="1"/>
  <c r="AA38" i="24" s="1"/>
  <c r="AA39" i="24" s="1"/>
  <c r="AA40" i="24" s="1"/>
  <c r="AA41" i="24" s="1"/>
  <c r="AA42" i="24" s="1"/>
  <c r="AA43" i="24" s="1"/>
  <c r="AA44" i="24" s="1"/>
  <c r="AA45" i="24" s="1"/>
  <c r="AA46" i="24" s="1"/>
  <c r="AA47" i="24" s="1"/>
  <c r="AA48" i="24" s="1"/>
  <c r="AA49" i="24" s="1"/>
  <c r="AA50" i="24" s="1"/>
  <c r="AA51" i="24" s="1"/>
  <c r="AA52" i="24" s="1"/>
  <c r="AA53" i="24" s="1"/>
  <c r="AA54" i="24" s="1"/>
  <c r="AA55" i="24" s="1"/>
  <c r="AA56" i="24" s="1"/>
  <c r="AA57" i="24" s="1"/>
  <c r="Y10" i="24"/>
  <c r="Y11" i="24" s="1"/>
  <c r="Y12" i="24" s="1"/>
  <c r="Y13" i="24" s="1"/>
  <c r="Y14" i="24" s="1"/>
  <c r="Y15" i="24" s="1"/>
  <c r="Y16" i="24" s="1"/>
  <c r="Y17" i="24" s="1"/>
  <c r="Y18" i="24" s="1"/>
  <c r="Y19" i="24" s="1"/>
  <c r="Y20" i="24" s="1"/>
  <c r="Y21" i="24" s="1"/>
  <c r="Y22" i="24" s="1"/>
  <c r="Y23" i="24" s="1"/>
  <c r="Y24" i="24" s="1"/>
  <c r="Y25" i="24" s="1"/>
  <c r="Y26" i="24" s="1"/>
  <c r="Y27" i="24" s="1"/>
  <c r="Y28" i="24" s="1"/>
  <c r="Y29" i="24" s="1"/>
  <c r="Y30" i="24" s="1"/>
  <c r="Y31" i="24" s="1"/>
  <c r="Y32" i="24" s="1"/>
  <c r="Y33" i="24" s="1"/>
  <c r="Y34" i="24" s="1"/>
  <c r="Y35" i="24" s="1"/>
  <c r="Y36" i="24" s="1"/>
  <c r="Y37" i="24" s="1"/>
  <c r="Y38" i="24" s="1"/>
  <c r="Y39" i="24" s="1"/>
  <c r="Y40" i="24" s="1"/>
  <c r="Y41" i="24" s="1"/>
  <c r="Y42" i="24" s="1"/>
  <c r="Y43" i="24" s="1"/>
  <c r="Y44" i="24" s="1"/>
  <c r="Y45" i="24" s="1"/>
  <c r="Y46" i="24" s="1"/>
  <c r="Y47" i="24" s="1"/>
  <c r="Y48" i="24" s="1"/>
  <c r="Y49" i="24" s="1"/>
  <c r="Y50" i="24" s="1"/>
  <c r="Y51" i="24" s="1"/>
  <c r="Y52" i="24" s="1"/>
  <c r="Y53" i="24" s="1"/>
  <c r="Y54" i="24" s="1"/>
  <c r="Y55" i="24" s="1"/>
  <c r="Y56" i="24" s="1"/>
  <c r="Y57" i="24" s="1"/>
  <c r="X10" i="24"/>
  <c r="X11" i="24" s="1"/>
  <c r="X12" i="24" s="1"/>
  <c r="X13" i="24" s="1"/>
  <c r="X14" i="24" s="1"/>
  <c r="X15" i="24" s="1"/>
  <c r="X16" i="24" s="1"/>
  <c r="X17" i="24" s="1"/>
  <c r="X18" i="24" s="1"/>
  <c r="X19" i="24" s="1"/>
  <c r="X20" i="24" s="1"/>
  <c r="X21" i="24" s="1"/>
  <c r="X22" i="24" s="1"/>
  <c r="X23" i="24" s="1"/>
  <c r="X24" i="24" s="1"/>
  <c r="X25" i="24" s="1"/>
  <c r="X26" i="24" s="1"/>
  <c r="X27" i="24" s="1"/>
  <c r="X28" i="24" s="1"/>
  <c r="X29" i="24" s="1"/>
  <c r="X30" i="24" s="1"/>
  <c r="X31" i="24" s="1"/>
  <c r="X32" i="24" s="1"/>
  <c r="X33" i="24" s="1"/>
  <c r="X34" i="24" s="1"/>
  <c r="X35" i="24" s="1"/>
  <c r="X36" i="24" s="1"/>
  <c r="X37" i="24" s="1"/>
  <c r="X38" i="24" s="1"/>
  <c r="X39" i="24" s="1"/>
  <c r="X40" i="24" s="1"/>
  <c r="X41" i="24" s="1"/>
  <c r="X42" i="24" s="1"/>
  <c r="X43" i="24" s="1"/>
  <c r="X44" i="24" s="1"/>
  <c r="X45" i="24" s="1"/>
  <c r="X46" i="24" s="1"/>
  <c r="X47" i="24" s="1"/>
  <c r="X48" i="24" s="1"/>
  <c r="X49" i="24" s="1"/>
  <c r="X50" i="24" s="1"/>
  <c r="X51" i="24" s="1"/>
  <c r="X52" i="24" s="1"/>
  <c r="X53" i="24" s="1"/>
  <c r="X54" i="24" s="1"/>
  <c r="X55" i="24" s="1"/>
  <c r="X56" i="24" s="1"/>
  <c r="X57" i="24" s="1"/>
  <c r="W10" i="24"/>
  <c r="W11" i="24" s="1"/>
  <c r="W12" i="24" s="1"/>
  <c r="W13" i="24" s="1"/>
  <c r="W14" i="24" s="1"/>
  <c r="W15" i="24" s="1"/>
  <c r="W16" i="24" s="1"/>
  <c r="W17" i="24" s="1"/>
  <c r="W18" i="24" s="1"/>
  <c r="W19" i="24" s="1"/>
  <c r="W20" i="24" s="1"/>
  <c r="W21" i="24" s="1"/>
  <c r="W22" i="24" s="1"/>
  <c r="W23" i="24" s="1"/>
  <c r="W24" i="24" s="1"/>
  <c r="W25" i="24" s="1"/>
  <c r="W26" i="24" s="1"/>
  <c r="W27" i="24" s="1"/>
  <c r="W28" i="24" s="1"/>
  <c r="W29" i="24" s="1"/>
  <c r="W30" i="24" s="1"/>
  <c r="W31" i="24" s="1"/>
  <c r="W32" i="24" s="1"/>
  <c r="W33" i="24" s="1"/>
  <c r="W34" i="24" s="1"/>
  <c r="W35" i="24" s="1"/>
  <c r="W36" i="24" s="1"/>
  <c r="W37" i="24" s="1"/>
  <c r="W38" i="24" s="1"/>
  <c r="W39" i="24" s="1"/>
  <c r="W40" i="24" s="1"/>
  <c r="W41" i="24" s="1"/>
  <c r="W42" i="24" s="1"/>
  <c r="W43" i="24" s="1"/>
  <c r="W44" i="24" s="1"/>
  <c r="W45" i="24" s="1"/>
  <c r="W46" i="24" s="1"/>
  <c r="W47" i="24" s="1"/>
  <c r="W48" i="24" s="1"/>
  <c r="W49" i="24" s="1"/>
  <c r="W50" i="24" s="1"/>
  <c r="W51" i="24" s="1"/>
  <c r="W52" i="24" s="1"/>
  <c r="W53" i="24" s="1"/>
  <c r="W54" i="24" s="1"/>
  <c r="W55" i="24" s="1"/>
  <c r="W56" i="24" s="1"/>
  <c r="W57" i="24" s="1"/>
  <c r="T10" i="24"/>
  <c r="T11" i="24" s="1"/>
  <c r="T12" i="24" s="1"/>
  <c r="T13" i="24" s="1"/>
  <c r="T14" i="24" s="1"/>
  <c r="T15" i="24" s="1"/>
  <c r="T16" i="24" s="1"/>
  <c r="T17" i="24" s="1"/>
  <c r="T18" i="24" s="1"/>
  <c r="T19" i="24" s="1"/>
  <c r="T20" i="24" s="1"/>
  <c r="T21" i="24" s="1"/>
  <c r="T22" i="24" s="1"/>
  <c r="T23" i="24" s="1"/>
  <c r="T24" i="24" s="1"/>
  <c r="T25" i="24" s="1"/>
  <c r="T26" i="24" s="1"/>
  <c r="T27" i="24" s="1"/>
  <c r="T28" i="24" s="1"/>
  <c r="T29" i="24" s="1"/>
  <c r="T30" i="24" s="1"/>
  <c r="T31" i="24" s="1"/>
  <c r="T32" i="24" s="1"/>
  <c r="T33" i="24" s="1"/>
  <c r="T34" i="24" s="1"/>
  <c r="T35" i="24" s="1"/>
  <c r="T36" i="24" s="1"/>
  <c r="T37" i="24" s="1"/>
  <c r="T38" i="24" s="1"/>
  <c r="T39" i="24" s="1"/>
  <c r="T40" i="24" s="1"/>
  <c r="T41" i="24" s="1"/>
  <c r="T42" i="24" s="1"/>
  <c r="T43" i="24" s="1"/>
  <c r="T44" i="24" s="1"/>
  <c r="T45" i="24" s="1"/>
  <c r="T46" i="24" s="1"/>
  <c r="T47" i="24" s="1"/>
  <c r="T48" i="24" s="1"/>
  <c r="T49" i="24" s="1"/>
  <c r="T50" i="24" s="1"/>
  <c r="T51" i="24" s="1"/>
  <c r="T52" i="24" s="1"/>
  <c r="T53" i="24" s="1"/>
  <c r="T54" i="24" s="1"/>
  <c r="T55" i="24" s="1"/>
  <c r="T56" i="24" s="1"/>
  <c r="T57" i="24" s="1"/>
  <c r="U10" i="24"/>
  <c r="U11" i="24" s="1"/>
  <c r="U12" i="24" s="1"/>
  <c r="U13" i="24" s="1"/>
  <c r="U14" i="24" s="1"/>
  <c r="U15" i="24" s="1"/>
  <c r="U16" i="24" s="1"/>
  <c r="U17" i="24" s="1"/>
  <c r="U18" i="24" s="1"/>
  <c r="U19" i="24" s="1"/>
  <c r="U20" i="24" s="1"/>
  <c r="U21" i="24" s="1"/>
  <c r="U22" i="24" s="1"/>
  <c r="U23" i="24" s="1"/>
  <c r="U24" i="24" s="1"/>
  <c r="U25" i="24" s="1"/>
  <c r="U26" i="24" s="1"/>
  <c r="U27" i="24" s="1"/>
  <c r="U28" i="24" s="1"/>
  <c r="U29" i="24" s="1"/>
  <c r="U30" i="24" s="1"/>
  <c r="U31" i="24" s="1"/>
  <c r="U32" i="24" s="1"/>
  <c r="U33" i="24" s="1"/>
  <c r="U34" i="24" s="1"/>
  <c r="U35" i="24" s="1"/>
  <c r="U36" i="24" s="1"/>
  <c r="U37" i="24" s="1"/>
  <c r="U38" i="24" s="1"/>
  <c r="U39" i="24" s="1"/>
  <c r="U40" i="24" s="1"/>
  <c r="U41" i="24" s="1"/>
  <c r="U42" i="24" s="1"/>
  <c r="U43" i="24" s="1"/>
  <c r="U44" i="24" s="1"/>
  <c r="U45" i="24" s="1"/>
  <c r="U46" i="24" s="1"/>
  <c r="U47" i="24" s="1"/>
  <c r="U48" i="24" s="1"/>
  <c r="U49" i="24" s="1"/>
  <c r="U50" i="24" s="1"/>
  <c r="U51" i="24" s="1"/>
  <c r="U52" i="24" s="1"/>
  <c r="U53" i="24" s="1"/>
  <c r="U54" i="24" s="1"/>
  <c r="U55" i="24" s="1"/>
  <c r="U56" i="24" s="1"/>
  <c r="U57" i="24" s="1"/>
  <c r="S10" i="24"/>
  <c r="S11" i="24"/>
  <c r="S12" i="24" s="1"/>
  <c r="S13" i="24" s="1"/>
  <c r="S14" i="24" s="1"/>
  <c r="S15" i="24" s="1"/>
  <c r="S16" i="24" s="1"/>
  <c r="S17" i="24" s="1"/>
  <c r="S18" i="24" s="1"/>
  <c r="S19" i="24" s="1"/>
  <c r="S20" i="24" s="1"/>
  <c r="S21" i="24" s="1"/>
  <c r="S22" i="24" s="1"/>
  <c r="S23" i="24" s="1"/>
  <c r="S24" i="24" s="1"/>
  <c r="S25" i="24" s="1"/>
  <c r="S26" i="24" s="1"/>
  <c r="S27" i="24" s="1"/>
  <c r="S28" i="24" s="1"/>
  <c r="S29" i="24" s="1"/>
  <c r="S30" i="24" s="1"/>
  <c r="S31" i="24" s="1"/>
  <c r="S32" i="24" s="1"/>
  <c r="S33" i="24" s="1"/>
  <c r="S34" i="24" s="1"/>
  <c r="S35" i="24" s="1"/>
  <c r="S36" i="24" s="1"/>
  <c r="S37" i="24" s="1"/>
  <c r="S38" i="24" s="1"/>
  <c r="S39" i="24" s="1"/>
  <c r="S40" i="24" s="1"/>
  <c r="S41" i="24" s="1"/>
  <c r="S42" i="24" s="1"/>
  <c r="S43" i="24" s="1"/>
  <c r="S44" i="24" s="1"/>
  <c r="S45" i="24" s="1"/>
  <c r="S46" i="24" s="1"/>
  <c r="S47" i="24" s="1"/>
  <c r="S48" i="24" s="1"/>
  <c r="S49" i="24" s="1"/>
  <c r="S50" i="24" s="1"/>
  <c r="S51" i="24" s="1"/>
  <c r="S52" i="24" s="1"/>
  <c r="S53" i="24" s="1"/>
  <c r="S54" i="24" s="1"/>
  <c r="S55" i="24" s="1"/>
  <c r="S56" i="24" s="1"/>
  <c r="S57" i="24" s="1"/>
  <c r="G130" i="26"/>
  <c r="L130" i="26" s="1"/>
  <c r="G129" i="26"/>
  <c r="L129" i="26" s="1"/>
  <c r="G128" i="26"/>
  <c r="L128" i="26" s="1"/>
  <c r="G127" i="26"/>
  <c r="L127" i="26" s="1"/>
  <c r="G126" i="26"/>
  <c r="L126" i="26" s="1"/>
  <c r="G125" i="26"/>
  <c r="L125" i="26" s="1"/>
  <c r="G124" i="26"/>
  <c r="L124" i="26"/>
  <c r="G123" i="26"/>
  <c r="L123" i="26" s="1"/>
  <c r="G122" i="26"/>
  <c r="L122" i="26" s="1"/>
  <c r="G121" i="26"/>
  <c r="L121" i="26" s="1"/>
  <c r="G120" i="26"/>
  <c r="L120" i="26"/>
  <c r="G119" i="26"/>
  <c r="L119" i="26"/>
  <c r="G118" i="26"/>
  <c r="L118" i="26" s="1"/>
  <c r="G117" i="26"/>
  <c r="L117" i="26" s="1"/>
  <c r="G116" i="26"/>
  <c r="L116" i="26" s="1"/>
  <c r="G115" i="26"/>
  <c r="L115" i="26"/>
  <c r="G114" i="26"/>
  <c r="L114" i="26" s="1"/>
  <c r="G113" i="26"/>
  <c r="L113" i="26" s="1"/>
  <c r="G112" i="26"/>
  <c r="L112" i="26" s="1"/>
  <c r="M112" i="26" s="1"/>
  <c r="N112" i="26" s="1"/>
  <c r="G111" i="26"/>
  <c r="L111" i="26" s="1"/>
  <c r="G110" i="26"/>
  <c r="L110" i="26" s="1"/>
  <c r="G109" i="26"/>
  <c r="L109" i="26" s="1"/>
  <c r="G108" i="26"/>
  <c r="L108" i="26"/>
  <c r="G107" i="26"/>
  <c r="L107" i="26" s="1"/>
  <c r="G106" i="26"/>
  <c r="L106" i="26" s="1"/>
  <c r="G105" i="26"/>
  <c r="L105" i="26" s="1"/>
  <c r="G104" i="26"/>
  <c r="L104" i="26"/>
  <c r="G103" i="26"/>
  <c r="L103" i="26"/>
  <c r="G102" i="26"/>
  <c r="L102" i="26" s="1"/>
  <c r="G101" i="26"/>
  <c r="L101" i="26" s="1"/>
  <c r="G100" i="26"/>
  <c r="L100" i="26" s="1"/>
  <c r="G99" i="26"/>
  <c r="L99" i="26"/>
  <c r="G98" i="26"/>
  <c r="L98" i="26" s="1"/>
  <c r="G97" i="26"/>
  <c r="L97" i="26" s="1"/>
  <c r="G96" i="26"/>
  <c r="L96" i="26" s="1"/>
  <c r="G95" i="26"/>
  <c r="L95" i="26" s="1"/>
  <c r="G94" i="26"/>
  <c r="L94" i="26" s="1"/>
  <c r="G93" i="26"/>
  <c r="L93" i="26" s="1"/>
  <c r="G92" i="26"/>
  <c r="L92" i="26"/>
  <c r="G91" i="26"/>
  <c r="L91" i="26" s="1"/>
  <c r="G90" i="26"/>
  <c r="L90" i="26" s="1"/>
  <c r="G89" i="26"/>
  <c r="L89" i="26" s="1"/>
  <c r="G88" i="26"/>
  <c r="L88" i="26"/>
  <c r="G87" i="26"/>
  <c r="L87" i="26"/>
  <c r="G86" i="26"/>
  <c r="L86" i="26" s="1"/>
  <c r="G85" i="26"/>
  <c r="L85" i="26" s="1"/>
  <c r="G84" i="26"/>
  <c r="L84" i="26" s="1"/>
  <c r="G83" i="26"/>
  <c r="L83" i="26"/>
  <c r="C76" i="27"/>
  <c r="C75" i="27"/>
  <c r="C74" i="27"/>
  <c r="U22" i="22"/>
  <c r="C129" i="27"/>
  <c r="C128" i="27"/>
  <c r="C127" i="27"/>
  <c r="C126" i="27"/>
  <c r="C125" i="27"/>
  <c r="C124" i="27"/>
  <c r="C123" i="27"/>
  <c r="C122" i="27"/>
  <c r="C121" i="27"/>
  <c r="C120" i="27"/>
  <c r="C119" i="27"/>
  <c r="C118" i="27"/>
  <c r="C117" i="27"/>
  <c r="C116" i="27"/>
  <c r="C115" i="27"/>
  <c r="C114" i="27"/>
  <c r="C113" i="27"/>
  <c r="C112" i="27"/>
  <c r="C111" i="27"/>
  <c r="C110" i="27"/>
  <c r="C109" i="27"/>
  <c r="C108" i="27"/>
  <c r="C107" i="27"/>
  <c r="C106" i="27"/>
  <c r="C105" i="27"/>
  <c r="C104" i="27"/>
  <c r="C103" i="27"/>
  <c r="C102" i="27"/>
  <c r="C101" i="27"/>
  <c r="C100" i="27"/>
  <c r="C99" i="27"/>
  <c r="C98" i="27"/>
  <c r="C97" i="27"/>
  <c r="C96" i="27"/>
  <c r="C95" i="27"/>
  <c r="C94" i="27"/>
  <c r="C93" i="27"/>
  <c r="C92" i="27"/>
  <c r="C91" i="27"/>
  <c r="C90" i="27"/>
  <c r="C89" i="27"/>
  <c r="C88" i="27"/>
  <c r="C87" i="27"/>
  <c r="C86" i="27"/>
  <c r="C85" i="27"/>
  <c r="C84" i="27"/>
  <c r="C83" i="27"/>
  <c r="C80" i="27"/>
  <c r="C79" i="27"/>
  <c r="C78" i="27"/>
  <c r="C81" i="27"/>
  <c r="C82" i="27"/>
  <c r="G82" i="26"/>
  <c r="D77" i="26"/>
  <c r="D76" i="26"/>
  <c r="D75" i="26"/>
  <c r="D69" i="26"/>
  <c r="D68" i="26"/>
  <c r="D67" i="26"/>
  <c r="D65" i="26"/>
  <c r="D61" i="26"/>
  <c r="D60" i="26"/>
  <c r="D59" i="26"/>
  <c r="D56" i="26"/>
  <c r="D55" i="26"/>
  <c r="D53" i="26"/>
  <c r="D47" i="26"/>
  <c r="D45" i="26"/>
  <c r="D44" i="26"/>
  <c r="D37" i="26"/>
  <c r="D36" i="26"/>
  <c r="D34" i="26"/>
  <c r="D31" i="26"/>
  <c r="D29" i="26"/>
  <c r="D23" i="26"/>
  <c r="D21" i="26"/>
  <c r="D18" i="26"/>
  <c r="D15" i="26"/>
  <c r="D11" i="26"/>
  <c r="D10" i="26"/>
  <c r="U19" i="22"/>
  <c r="U21" i="22"/>
  <c r="C21" i="22"/>
  <c r="C19" i="22"/>
  <c r="B22" i="22"/>
  <c r="C22" i="22" s="1"/>
  <c r="U20" i="22"/>
  <c r="E12" i="4"/>
  <c r="E17" i="4" s="1"/>
  <c r="U18" i="22"/>
  <c r="N10" i="20"/>
  <c r="E8" i="4"/>
  <c r="E9" i="4" s="1"/>
  <c r="E10" i="4" s="1"/>
  <c r="B53" i="23"/>
  <c r="I14" i="20"/>
  <c r="U27" i="22"/>
  <c r="U26" i="22"/>
  <c r="U23" i="22"/>
  <c r="U17" i="22"/>
  <c r="U16" i="22"/>
  <c r="C40" i="20"/>
  <c r="C39" i="20"/>
  <c r="C27" i="22"/>
  <c r="C26" i="22"/>
  <c r="C20" i="22"/>
  <c r="C18" i="22"/>
  <c r="U14" i="22"/>
  <c r="O11" i="20"/>
  <c r="H10" i="20"/>
  <c r="I17" i="20"/>
  <c r="N14" i="20"/>
  <c r="O16" i="20"/>
  <c r="O17" i="20"/>
  <c r="O15" i="20"/>
  <c r="H14" i="20"/>
  <c r="H18" i="20"/>
  <c r="H22" i="20"/>
  <c r="I22" i="20" s="1"/>
  <c r="D91" i="27"/>
  <c r="D98" i="27"/>
  <c r="D48" i="26"/>
  <c r="O14" i="20"/>
  <c r="D40" i="26"/>
  <c r="D32" i="26"/>
  <c r="O10" i="20"/>
  <c r="D24" i="26"/>
  <c r="D16" i="26"/>
  <c r="D8" i="26"/>
  <c r="D72" i="26"/>
  <c r="D79" i="26"/>
  <c r="H11" i="20"/>
  <c r="H15" i="20"/>
  <c r="H19" i="20"/>
  <c r="I19" i="20" s="1"/>
  <c r="N11" i="20"/>
  <c r="N12" i="20"/>
  <c r="N15" i="20"/>
  <c r="N19" i="20"/>
  <c r="O19" i="20" s="1"/>
  <c r="N23" i="20"/>
  <c r="O23" i="20" s="1"/>
  <c r="N8" i="20"/>
  <c r="H20" i="20"/>
  <c r="I20" i="20" s="1"/>
  <c r="H13" i="20"/>
  <c r="N22" i="20"/>
  <c r="O22" i="20" s="1"/>
  <c r="N26" i="20"/>
  <c r="O26" i="20" s="1"/>
  <c r="H16" i="20"/>
  <c r="N18" i="20"/>
  <c r="O12" i="20"/>
  <c r="F7" i="20"/>
  <c r="O13" i="20"/>
  <c r="M13" i="20"/>
  <c r="O18" i="20"/>
  <c r="M17" i="20"/>
  <c r="N13" i="20"/>
  <c r="L12" i="20"/>
  <c r="N17" i="20"/>
  <c r="L16" i="20"/>
  <c r="N20" i="20"/>
  <c r="O20" i="20" s="1"/>
  <c r="L20" i="20"/>
  <c r="N25" i="20"/>
  <c r="O25" i="20" s="1"/>
  <c r="L24" i="20"/>
  <c r="N9" i="20"/>
  <c r="L9" i="20"/>
  <c r="O11" i="10"/>
  <c r="I8" i="20"/>
  <c r="G7" i="20"/>
  <c r="I12" i="20"/>
  <c r="I16" i="20"/>
  <c r="H24" i="20"/>
  <c r="I24" i="20" s="1"/>
  <c r="I9" i="20"/>
  <c r="H23" i="20"/>
  <c r="I23" i="20" s="1"/>
  <c r="N16" i="20"/>
  <c r="N21" i="20"/>
  <c r="O21" i="20" s="1"/>
  <c r="N24" i="20"/>
  <c r="O24" i="20" s="1"/>
  <c r="I15" i="20"/>
  <c r="I18" i="20"/>
  <c r="K10" i="22"/>
  <c r="I13" i="20"/>
  <c r="O9" i="20"/>
  <c r="M73" i="26"/>
  <c r="N72" i="26"/>
  <c r="N73" i="26"/>
  <c r="D13" i="26"/>
  <c r="D12" i="26"/>
  <c r="I10" i="20"/>
  <c r="I11" i="20"/>
  <c r="D43" i="26"/>
  <c r="D42" i="26"/>
  <c r="D28" i="26"/>
  <c r="D27" i="26"/>
  <c r="H39" i="20"/>
  <c r="I39" i="20" s="1"/>
  <c r="N39" i="20" s="1"/>
  <c r="D17" i="26"/>
  <c r="D41" i="26"/>
  <c r="D49" i="26"/>
  <c r="D73" i="26"/>
  <c r="D7" i="26"/>
  <c r="H8" i="20"/>
  <c r="E26" i="30"/>
  <c r="E27" i="30" s="1"/>
  <c r="E28" i="30" s="1"/>
  <c r="E29" i="30" s="1"/>
  <c r="E30" i="30" s="1"/>
  <c r="E31" i="30" s="1"/>
  <c r="E32" i="30" s="1"/>
  <c r="E33" i="30" s="1"/>
  <c r="E34" i="30" s="1"/>
  <c r="E35" i="30" s="1"/>
  <c r="E36" i="30" s="1"/>
  <c r="E37" i="30" s="1"/>
  <c r="E38" i="30" s="1"/>
  <c r="E39" i="30" s="1"/>
  <c r="E40" i="30" s="1"/>
  <c r="E41" i="30" s="1"/>
  <c r="E42" i="30" s="1"/>
  <c r="E43" i="30" s="1"/>
  <c r="E44" i="30" s="1"/>
  <c r="E45" i="30" s="1"/>
  <c r="E46" i="30" s="1"/>
  <c r="E47" i="30" s="1"/>
  <c r="E48" i="30" s="1"/>
  <c r="E49" i="30" s="1"/>
  <c r="E50" i="30" s="1"/>
  <c r="E51" i="30" s="1"/>
  <c r="E52" i="30" s="1"/>
  <c r="E53" i="30" s="1"/>
  <c r="E54" i="30" s="1"/>
  <c r="E55" i="30" s="1"/>
  <c r="D26" i="30"/>
  <c r="D27" i="30" s="1"/>
  <c r="D28" i="30" s="1"/>
  <c r="D29" i="30" s="1"/>
  <c r="D30" i="30" s="1"/>
  <c r="D31" i="30" s="1"/>
  <c r="D32" i="30" s="1"/>
  <c r="D33" i="30" s="1"/>
  <c r="D34" i="30" s="1"/>
  <c r="D35" i="30" s="1"/>
  <c r="D36" i="30" s="1"/>
  <c r="D37" i="30" s="1"/>
  <c r="D38" i="30" s="1"/>
  <c r="D39" i="30" s="1"/>
  <c r="D40" i="30" s="1"/>
  <c r="D41" i="30" s="1"/>
  <c r="D42" i="30" s="1"/>
  <c r="D43" i="30" s="1"/>
  <c r="D44" i="30" s="1"/>
  <c r="D45" i="30" s="1"/>
  <c r="D46" i="30" s="1"/>
  <c r="D47" i="30" s="1"/>
  <c r="D48" i="30" s="1"/>
  <c r="D49" i="30" s="1"/>
  <c r="D50" i="30" s="1"/>
  <c r="D51" i="30" s="1"/>
  <c r="D52" i="30" s="1"/>
  <c r="D53" i="30" s="1"/>
  <c r="D54" i="30" s="1"/>
  <c r="D55" i="30" s="1"/>
  <c r="D52" i="26"/>
  <c r="D51" i="26"/>
  <c r="D38" i="26"/>
  <c r="D39" i="26"/>
  <c r="D70" i="26"/>
  <c r="D71" i="26"/>
  <c r="H26" i="20"/>
  <c r="I26" i="20" s="1"/>
  <c r="H25" i="20"/>
  <c r="I25" i="20" s="1"/>
  <c r="D25" i="26"/>
  <c r="D26" i="26"/>
  <c r="D64" i="26"/>
  <c r="D63" i="26"/>
  <c r="D20" i="26"/>
  <c r="D19" i="26"/>
  <c r="D57" i="26"/>
  <c r="D58" i="26"/>
  <c r="O8" i="20"/>
  <c r="K16" i="22"/>
  <c r="M23" i="22"/>
  <c r="H14" i="28" l="1"/>
  <c r="H52" i="28"/>
  <c r="H54" i="28"/>
  <c r="H56" i="28"/>
  <c r="H59" i="28"/>
  <c r="H63" i="28"/>
  <c r="H64" i="28"/>
  <c r="H66" i="28"/>
  <c r="L38" i="32"/>
  <c r="H62" i="28"/>
  <c r="L43" i="32"/>
  <c r="L53" i="32"/>
  <c r="L61" i="32"/>
  <c r="L41" i="32"/>
  <c r="L32" i="32"/>
  <c r="L31" i="32"/>
  <c r="H22" i="32"/>
  <c r="H37" i="32"/>
  <c r="K19" i="22"/>
  <c r="N80" i="26"/>
  <c r="N81" i="26"/>
  <c r="N79" i="26"/>
  <c r="N77" i="26"/>
  <c r="N69" i="26"/>
  <c r="H22" i="28"/>
  <c r="H50" i="32"/>
  <c r="H11" i="32"/>
  <c r="Q17" i="22"/>
  <c r="L16" i="22"/>
  <c r="L12" i="22"/>
  <c r="Q18" i="22"/>
  <c r="B54" i="23"/>
  <c r="R23" i="22"/>
  <c r="Q22" i="22"/>
  <c r="L19" i="22"/>
  <c r="Q19" i="22"/>
  <c r="L14" i="22"/>
  <c r="L10" i="22"/>
  <c r="Q10" i="22"/>
  <c r="T15" i="28"/>
  <c r="H44" i="28"/>
  <c r="L18" i="32"/>
  <c r="N70" i="26"/>
  <c r="O7" i="24"/>
  <c r="O6" i="24"/>
  <c r="L14" i="28"/>
  <c r="L20" i="28"/>
  <c r="L45" i="28"/>
  <c r="L16" i="32"/>
  <c r="L25" i="32"/>
  <c r="L39" i="32"/>
  <c r="H44" i="32"/>
  <c r="L57" i="32"/>
  <c r="L65" i="32"/>
  <c r="H16" i="32"/>
  <c r="O8" i="24"/>
  <c r="L47" i="32"/>
  <c r="H52" i="32"/>
  <c r="H60" i="32"/>
  <c r="M111" i="26"/>
  <c r="N111" i="26" s="1"/>
  <c r="H25" i="32"/>
  <c r="H29" i="32"/>
  <c r="L56" i="32"/>
  <c r="L20" i="32"/>
  <c r="D110" i="27"/>
  <c r="L15" i="28"/>
  <c r="L18" i="28"/>
  <c r="L19" i="28"/>
  <c r="L21" i="28"/>
  <c r="L35" i="28"/>
  <c r="L44" i="28"/>
  <c r="L47" i="28"/>
  <c r="L57" i="28"/>
  <c r="L30" i="32"/>
  <c r="H35" i="32"/>
  <c r="H40" i="32"/>
  <c r="L19" i="32"/>
  <c r="M95" i="26"/>
  <c r="N95" i="26" s="1"/>
  <c r="P44" i="28"/>
  <c r="P53" i="28"/>
  <c r="P55" i="28"/>
  <c r="P56" i="28"/>
  <c r="P58" i="28"/>
  <c r="P59" i="28"/>
  <c r="P60" i="28"/>
  <c r="H18" i="32"/>
  <c r="H46" i="32"/>
  <c r="L54" i="32"/>
  <c r="L58" i="32"/>
  <c r="L66" i="32"/>
  <c r="L28" i="32"/>
  <c r="T16" i="28"/>
  <c r="T17" i="28"/>
  <c r="T18" i="28"/>
  <c r="T21" i="28"/>
  <c r="T38" i="28"/>
  <c r="T44" i="28"/>
  <c r="T59" i="28"/>
  <c r="L14" i="32"/>
  <c r="H33" i="32"/>
  <c r="L15" i="32"/>
  <c r="T26" i="28"/>
  <c r="T27" i="28"/>
  <c r="T28" i="28"/>
  <c r="T29" i="28"/>
  <c r="T30" i="28"/>
  <c r="T31" i="28"/>
  <c r="T33" i="28"/>
  <c r="T39" i="28"/>
  <c r="T42" i="28"/>
  <c r="T43" i="28"/>
  <c r="H14" i="32"/>
  <c r="L23" i="32"/>
  <c r="H63" i="32"/>
  <c r="H19" i="32"/>
  <c r="L42" i="32"/>
  <c r="H13" i="28"/>
  <c r="H15" i="28"/>
  <c r="H16" i="28"/>
  <c r="H17" i="28"/>
  <c r="H18" i="28"/>
  <c r="H19" i="28"/>
  <c r="H20" i="28"/>
  <c r="H21" i="28"/>
  <c r="H23" i="28"/>
  <c r="H45" i="28"/>
  <c r="H46" i="28"/>
  <c r="H57" i="28"/>
  <c r="H60" i="28"/>
  <c r="H36" i="32"/>
  <c r="D111" i="27"/>
  <c r="L25" i="28"/>
  <c r="L26" i="28"/>
  <c r="L27" i="28"/>
  <c r="L29" i="28"/>
  <c r="L30" i="28"/>
  <c r="L31" i="28"/>
  <c r="L32" i="28"/>
  <c r="L33" i="28"/>
  <c r="L34" i="28"/>
  <c r="H12" i="32"/>
  <c r="P24" i="28"/>
  <c r="P25" i="28"/>
  <c r="P26" i="28"/>
  <c r="P27" i="28"/>
  <c r="P28" i="28"/>
  <c r="P29" i="28"/>
  <c r="P30" i="28"/>
  <c r="P31" i="28"/>
  <c r="P33" i="28"/>
  <c r="P34" i="28"/>
  <c r="P42" i="28"/>
  <c r="P43" i="28"/>
  <c r="H13" i="32"/>
  <c r="L35" i="32"/>
  <c r="L10" i="32"/>
  <c r="H24" i="28"/>
  <c r="T24" i="28"/>
  <c r="T34" i="28"/>
  <c r="T35" i="28"/>
  <c r="T36" i="28"/>
  <c r="T37" i="28"/>
  <c r="T40" i="28"/>
  <c r="T46" i="28"/>
  <c r="T48" i="28"/>
  <c r="T49" i="28"/>
  <c r="T50" i="28"/>
  <c r="T51" i="28"/>
  <c r="T52" i="28"/>
  <c r="T54" i="28"/>
  <c r="T65" i="28"/>
  <c r="T66" i="28"/>
  <c r="L22" i="32"/>
  <c r="H61" i="32"/>
  <c r="L45" i="32"/>
  <c r="L52" i="32"/>
  <c r="L12" i="28"/>
  <c r="L13" i="28"/>
  <c r="H25" i="28"/>
  <c r="H47" i="28"/>
  <c r="H48" i="28"/>
  <c r="H49" i="28"/>
  <c r="H50" i="28"/>
  <c r="H53" i="28"/>
  <c r="H55" i="28"/>
  <c r="H65" i="28"/>
  <c r="L62" i="32"/>
  <c r="H47" i="20"/>
  <c r="I47" i="20" s="1"/>
  <c r="N47" i="20" s="1"/>
  <c r="L24" i="32"/>
  <c r="H24" i="32"/>
  <c r="H32" i="32"/>
  <c r="H55" i="32"/>
  <c r="H40" i="20"/>
  <c r="I40" i="20" s="1"/>
  <c r="N40" i="20" s="1"/>
  <c r="P22" i="28"/>
  <c r="P23" i="28"/>
  <c r="L39" i="28"/>
  <c r="L40" i="28"/>
  <c r="L42" i="28"/>
  <c r="L49" i="28"/>
  <c r="L53" i="28"/>
  <c r="L61" i="28"/>
  <c r="L63" i="28"/>
  <c r="L64" i="28"/>
  <c r="L65" i="28"/>
  <c r="L11" i="32"/>
  <c r="L33" i="32"/>
  <c r="H38" i="32"/>
  <c r="L50" i="32"/>
  <c r="L36" i="32"/>
  <c r="L59" i="32"/>
  <c r="T12" i="28"/>
  <c r="T13" i="28"/>
  <c r="T14" i="28"/>
  <c r="T22" i="28"/>
  <c r="T23" i="28"/>
  <c r="P35" i="28"/>
  <c r="P36" i="28"/>
  <c r="P37" i="28"/>
  <c r="P39" i="28"/>
  <c r="P41" i="28"/>
  <c r="P48" i="28"/>
  <c r="P49" i="28"/>
  <c r="P50" i="28"/>
  <c r="P51" i="28"/>
  <c r="P52" i="28"/>
  <c r="P54" i="28"/>
  <c r="P61" i="28"/>
  <c r="P64" i="28"/>
  <c r="P65" i="28"/>
  <c r="P66" i="28"/>
  <c r="H30" i="32"/>
  <c r="L44" i="32"/>
  <c r="L51" i="32"/>
  <c r="M108" i="26"/>
  <c r="N108" i="26" s="1"/>
  <c r="R9" i="28"/>
  <c r="R8" i="28" s="1"/>
  <c r="R7" i="28" s="1"/>
  <c r="R6" i="28" s="1"/>
  <c r="R5" i="28" s="1"/>
  <c r="P10" i="28"/>
  <c r="D109" i="27"/>
  <c r="T19" i="28"/>
  <c r="T20" i="28"/>
  <c r="L37" i="28"/>
  <c r="L38" i="28"/>
  <c r="T55" i="28"/>
  <c r="T56" i="28"/>
  <c r="T57" i="28"/>
  <c r="T58" i="28"/>
  <c r="T60" i="28"/>
  <c r="L17" i="32"/>
  <c r="L26" i="32"/>
  <c r="L21" i="32"/>
  <c r="L29" i="32"/>
  <c r="L55" i="32"/>
  <c r="L13" i="32"/>
  <c r="H53" i="32"/>
  <c r="D106" i="27"/>
  <c r="L43" i="28"/>
  <c r="T63" i="28"/>
  <c r="T64" i="28"/>
  <c r="H49" i="32"/>
  <c r="H57" i="32"/>
  <c r="L64" i="32"/>
  <c r="H27" i="32"/>
  <c r="H42" i="32"/>
  <c r="H59" i="20"/>
  <c r="I59" i="20" s="1"/>
  <c r="N59" i="20" s="1"/>
  <c r="D103" i="27"/>
  <c r="P11" i="28"/>
  <c r="H41" i="32"/>
  <c r="H45" i="32"/>
  <c r="H28" i="32"/>
  <c r="D107" i="27"/>
  <c r="L16" i="28"/>
  <c r="L17" i="28"/>
  <c r="L22" i="28"/>
  <c r="T41" i="28"/>
  <c r="P45" i="28"/>
  <c r="P46" i="28"/>
  <c r="L50" i="28"/>
  <c r="L51" i="28"/>
  <c r="L52" i="28"/>
  <c r="L58" i="28"/>
  <c r="L59" i="28"/>
  <c r="L60" i="28"/>
  <c r="L37" i="32"/>
  <c r="H15" i="32"/>
  <c r="H41" i="20"/>
  <c r="I41" i="20" s="1"/>
  <c r="N41" i="20" s="1"/>
  <c r="M89" i="26"/>
  <c r="N89" i="26" s="1"/>
  <c r="M104" i="26"/>
  <c r="N104" i="26" s="1"/>
  <c r="P13" i="28"/>
  <c r="P14" i="28"/>
  <c r="P15" i="28"/>
  <c r="P18" i="28"/>
  <c r="P19" i="28"/>
  <c r="P20" i="28"/>
  <c r="P21" i="28"/>
  <c r="L24" i="28"/>
  <c r="H26" i="28"/>
  <c r="H27" i="28"/>
  <c r="H28" i="28"/>
  <c r="H29" i="28"/>
  <c r="H30" i="28"/>
  <c r="H31" i="28"/>
  <c r="H32" i="28"/>
  <c r="H33" i="28"/>
  <c r="H34" i="28"/>
  <c r="H35" i="28"/>
  <c r="H36" i="28"/>
  <c r="H37" i="28"/>
  <c r="H39" i="28"/>
  <c r="H40" i="28"/>
  <c r="H41" i="28"/>
  <c r="H42" i="28"/>
  <c r="T45" i="28"/>
  <c r="L66" i="28"/>
  <c r="H47" i="32"/>
  <c r="H51" i="32"/>
  <c r="H59" i="32"/>
  <c r="H23" i="32"/>
  <c r="H39" i="32"/>
  <c r="H62" i="32"/>
  <c r="L12" i="32"/>
  <c r="O51" i="11"/>
  <c r="T35" i="10"/>
  <c r="T50" i="10"/>
  <c r="O14" i="10"/>
  <c r="T14" i="10"/>
  <c r="O63" i="10"/>
  <c r="O61" i="10"/>
  <c r="O81" i="10"/>
  <c r="O48" i="10"/>
  <c r="O34" i="10"/>
  <c r="T57" i="10"/>
  <c r="O35" i="10"/>
  <c r="I9" i="28"/>
  <c r="H10" i="28"/>
  <c r="P36" i="10"/>
  <c r="O52" i="10"/>
  <c r="P16" i="28"/>
  <c r="P17" i="28"/>
  <c r="L54" i="28"/>
  <c r="L55" i="28"/>
  <c r="L56" i="28"/>
  <c r="H65" i="32"/>
  <c r="H58" i="32"/>
  <c r="H11" i="28"/>
  <c r="P47" i="28"/>
  <c r="O36" i="10"/>
  <c r="L41" i="28"/>
  <c r="H43" i="28"/>
  <c r="T47" i="28"/>
  <c r="P57" i="28"/>
  <c r="L62" i="28"/>
  <c r="M9" i="32"/>
  <c r="L9" i="32" s="1"/>
  <c r="P38" i="28"/>
  <c r="P40" i="28"/>
  <c r="T53" i="28"/>
  <c r="H66" i="32"/>
  <c r="H20" i="32"/>
  <c r="T28" i="10"/>
  <c r="P62" i="28"/>
  <c r="P63" i="28"/>
  <c r="L49" i="32"/>
  <c r="L63" i="32"/>
  <c r="L27" i="32"/>
  <c r="L34" i="32"/>
  <c r="L40" i="32"/>
  <c r="L60" i="32"/>
  <c r="P12" i="28"/>
  <c r="L48" i="28"/>
  <c r="H58" i="28"/>
  <c r="H61" i="28"/>
  <c r="T61" i="28"/>
  <c r="H17" i="32"/>
  <c r="H21" i="32"/>
  <c r="H26" i="32"/>
  <c r="H34" i="32"/>
  <c r="H48" i="32"/>
  <c r="H56" i="32"/>
  <c r="H64" i="32"/>
  <c r="K9" i="22"/>
  <c r="K14" i="22"/>
  <c r="Q15" i="22"/>
  <c r="K21" i="22"/>
  <c r="Q12" i="22"/>
  <c r="L21" i="22"/>
  <c r="L17" i="22"/>
  <c r="K26" i="22"/>
  <c r="K23" i="22"/>
  <c r="L23" i="22"/>
  <c r="Q8" i="24"/>
  <c r="P9" i="24"/>
  <c r="P10" i="24"/>
  <c r="P8" i="24"/>
  <c r="O9" i="24"/>
  <c r="O10" i="24"/>
  <c r="Q6" i="28"/>
  <c r="U5" i="28"/>
  <c r="O73" i="10"/>
  <c r="M10" i="28"/>
  <c r="L11" i="28"/>
  <c r="O60" i="10"/>
  <c r="O37" i="11"/>
  <c r="O45" i="10"/>
  <c r="V10" i="28"/>
  <c r="T11" i="28"/>
  <c r="O41" i="11"/>
  <c r="O52" i="11"/>
  <c r="T42" i="10"/>
  <c r="J9" i="32"/>
  <c r="H10" i="32"/>
  <c r="T46" i="11"/>
  <c r="T47" i="11"/>
  <c r="Q20" i="22"/>
  <c r="T58" i="10"/>
  <c r="K17" i="22"/>
  <c r="O43" i="11"/>
  <c r="O53" i="11"/>
  <c r="H12" i="28"/>
  <c r="L28" i="28"/>
  <c r="T62" i="28"/>
  <c r="O78" i="10"/>
  <c r="O44" i="11"/>
  <c r="P55" i="11"/>
  <c r="O54" i="11"/>
  <c r="O57" i="11"/>
  <c r="T44" i="11"/>
  <c r="T41" i="11"/>
  <c r="O45" i="11"/>
  <c r="T42" i="11"/>
  <c r="O50" i="11"/>
  <c r="T54" i="11"/>
  <c r="T48" i="11"/>
  <c r="T43" i="11"/>
  <c r="O46" i="11"/>
  <c r="O55" i="11"/>
  <c r="H38" i="28"/>
  <c r="H51" i="28"/>
  <c r="T50" i="11"/>
  <c r="T49" i="11"/>
  <c r="O38" i="11"/>
  <c r="O47" i="11"/>
  <c r="T25" i="28"/>
  <c r="P32" i="28"/>
  <c r="L36" i="28"/>
  <c r="L48" i="32"/>
  <c r="O42" i="11"/>
  <c r="O56" i="11"/>
  <c r="T45" i="11"/>
  <c r="O39" i="11"/>
  <c r="O48" i="11"/>
  <c r="P37" i="10"/>
  <c r="O40" i="11"/>
  <c r="O49" i="11"/>
  <c r="L23" i="28"/>
  <c r="T32" i="28"/>
  <c r="L46" i="32"/>
  <c r="AQ26" i="22"/>
  <c r="O26" i="11"/>
  <c r="O18" i="11"/>
  <c r="T9" i="11"/>
  <c r="O16" i="11"/>
  <c r="T24" i="11"/>
  <c r="O8" i="11"/>
  <c r="O20" i="11"/>
  <c r="O29" i="11"/>
  <c r="T15" i="11"/>
  <c r="T8" i="11"/>
  <c r="O10" i="11"/>
  <c r="T16" i="11"/>
  <c r="T25" i="11"/>
  <c r="T19" i="11"/>
  <c r="O11" i="11"/>
  <c r="O21" i="11"/>
  <c r="O30" i="11"/>
  <c r="O28" i="11"/>
  <c r="T12" i="11"/>
  <c r="T27" i="11"/>
  <c r="T29" i="11"/>
  <c r="O12" i="11"/>
  <c r="O22" i="11"/>
  <c r="O31" i="11"/>
  <c r="O19" i="11"/>
  <c r="T30" i="11"/>
  <c r="T13" i="11"/>
  <c r="T31" i="11"/>
  <c r="T36" i="11"/>
  <c r="T35" i="11"/>
  <c r="O13" i="11"/>
  <c r="O23" i="11"/>
  <c r="O32" i="11"/>
  <c r="T28" i="11"/>
  <c r="O14" i="11"/>
  <c r="O24" i="11"/>
  <c r="O33" i="11"/>
  <c r="T26" i="11"/>
  <c r="T34" i="11"/>
  <c r="O15" i="11"/>
  <c r="O25" i="11"/>
  <c r="O34" i="11"/>
  <c r="O9" i="11"/>
  <c r="T14" i="11"/>
  <c r="O17" i="11"/>
  <c r="O27" i="11"/>
  <c r="O36" i="11"/>
  <c r="O35" i="11"/>
  <c r="T7" i="11"/>
  <c r="O7" i="11"/>
  <c r="K18" i="22"/>
  <c r="L18" i="22"/>
  <c r="P25" i="10"/>
  <c r="O70" i="10"/>
  <c r="P46" i="10"/>
  <c r="P26" i="22"/>
  <c r="BS26" i="22" s="1"/>
  <c r="BN26" i="22" s="1"/>
  <c r="O37" i="10"/>
  <c r="Q23" i="22"/>
  <c r="O49" i="10"/>
  <c r="K22" i="22"/>
  <c r="P24" i="22"/>
  <c r="L22" i="22"/>
  <c r="O40" i="10"/>
  <c r="T9" i="10"/>
  <c r="O25" i="10"/>
  <c r="P23" i="22"/>
  <c r="T33" i="11"/>
  <c r="T11" i="11"/>
  <c r="T21" i="11"/>
  <c r="O23" i="10"/>
  <c r="O24" i="10"/>
  <c r="O30" i="10"/>
  <c r="O46" i="10"/>
  <c r="O72" i="10"/>
  <c r="O71" i="10"/>
  <c r="O31" i="10"/>
  <c r="T30" i="10"/>
  <c r="O50" i="10"/>
  <c r="O51" i="10"/>
  <c r="T51" i="10"/>
  <c r="O42" i="10"/>
  <c r="O54" i="10"/>
  <c r="O64" i="10"/>
  <c r="O53" i="10"/>
  <c r="O57" i="10"/>
  <c r="O9" i="10"/>
  <c r="O76" i="10"/>
  <c r="O62" i="10"/>
  <c r="P15" i="10"/>
  <c r="O47" i="10"/>
  <c r="T31" i="10"/>
  <c r="T70" i="10"/>
  <c r="O16" i="10"/>
  <c r="O15" i="10"/>
  <c r="P52" i="10"/>
  <c r="O77" i="10"/>
  <c r="O10" i="10"/>
  <c r="T10" i="10"/>
  <c r="T19" i="10"/>
  <c r="O22" i="10"/>
  <c r="D56" i="30"/>
  <c r="D57" i="30" s="1"/>
  <c r="D58" i="30" s="1"/>
  <c r="D59" i="30" s="1"/>
  <c r="D60" i="30" s="1"/>
  <c r="D61" i="30" s="1"/>
  <c r="E56" i="30"/>
  <c r="E57" i="30" s="1"/>
  <c r="E58" i="30" s="1"/>
  <c r="E59" i="30" s="1"/>
  <c r="E60" i="30" s="1"/>
  <c r="E61" i="30" s="1"/>
  <c r="D97" i="27"/>
  <c r="D112" i="27"/>
  <c r="M113" i="26"/>
  <c r="N113" i="26" s="1"/>
  <c r="H52" i="20"/>
  <c r="I52" i="20" s="1"/>
  <c r="N52" i="20" s="1"/>
  <c r="M100" i="26"/>
  <c r="N100" i="26" s="1"/>
  <c r="D99" i="27"/>
  <c r="M94" i="26"/>
  <c r="N94" i="26" s="1"/>
  <c r="M102" i="26"/>
  <c r="N102" i="26" s="1"/>
  <c r="D92" i="27"/>
  <c r="D96" i="27"/>
  <c r="D95" i="27"/>
  <c r="M96" i="26"/>
  <c r="N96" i="26" s="1"/>
  <c r="H48" i="20"/>
  <c r="I48" i="20" s="1"/>
  <c r="N48" i="20" s="1"/>
  <c r="I42" i="20"/>
  <c r="N42" i="20" s="1"/>
  <c r="M91" i="26"/>
  <c r="N91" i="26" s="1"/>
  <c r="M92" i="26"/>
  <c r="N92" i="26" s="1"/>
  <c r="H43" i="20"/>
  <c r="I43" i="20" s="1"/>
  <c r="N43" i="20" s="1"/>
  <c r="D90" i="27"/>
  <c r="H57" i="20"/>
  <c r="I57" i="20" s="1"/>
  <c r="N57" i="20" s="1"/>
  <c r="M105" i="26"/>
  <c r="N105" i="26" s="1"/>
  <c r="D104" i="27"/>
  <c r="M106" i="26"/>
  <c r="N106" i="26" s="1"/>
  <c r="M103" i="26"/>
  <c r="N103" i="26" s="1"/>
  <c r="D101" i="27"/>
  <c r="H54" i="20"/>
  <c r="I54" i="20" s="1"/>
  <c r="N54" i="20" s="1"/>
  <c r="H58" i="20"/>
  <c r="I58" i="20" s="1"/>
  <c r="N58" i="20" s="1"/>
  <c r="M107" i="26"/>
  <c r="N107" i="26" s="1"/>
  <c r="D105" i="27"/>
  <c r="D102" i="27"/>
  <c r="M93" i="26"/>
  <c r="N93" i="26" s="1"/>
  <c r="H46" i="20"/>
  <c r="I46" i="20" s="1"/>
  <c r="N46" i="20" s="1"/>
  <c r="T23" i="11"/>
  <c r="Q8" i="22"/>
  <c r="T38" i="11"/>
  <c r="K12" i="22"/>
  <c r="L9" i="22"/>
  <c r="M19" i="22"/>
  <c r="T40" i="11"/>
  <c r="T53" i="11"/>
  <c r="M90" i="26"/>
  <c r="N90" i="26" s="1"/>
  <c r="BS27" i="22" l="1"/>
  <c r="BN27" i="22" s="1"/>
  <c r="O29" i="10"/>
  <c r="P35" i="10"/>
  <c r="O38" i="10"/>
  <c r="M22" i="22"/>
  <c r="R10" i="22"/>
  <c r="M8" i="32"/>
  <c r="M7" i="32" s="1"/>
  <c r="H49" i="20"/>
  <c r="I49" i="20" s="1"/>
  <c r="N49" i="20" s="1"/>
  <c r="O59" i="10"/>
  <c r="M16" i="22"/>
  <c r="B55" i="23"/>
  <c r="M18" i="22"/>
  <c r="R18" i="22"/>
  <c r="M17" i="22"/>
  <c r="R17" i="22"/>
  <c r="Q9" i="22"/>
  <c r="K13" i="22"/>
  <c r="Q13" i="22"/>
  <c r="M9" i="22"/>
  <c r="Q14" i="22"/>
  <c r="P14" i="10"/>
  <c r="O58" i="10"/>
  <c r="L11" i="22"/>
  <c r="Q11" i="22"/>
  <c r="M14" i="22"/>
  <c r="Q21" i="22"/>
  <c r="R19" i="22"/>
  <c r="M21" i="22"/>
  <c r="P6" i="24"/>
  <c r="P7" i="24"/>
  <c r="Q16" i="22"/>
  <c r="R22" i="22"/>
  <c r="P9" i="28"/>
  <c r="U57" i="10"/>
  <c r="U14" i="10"/>
  <c r="T17" i="10"/>
  <c r="M98" i="26"/>
  <c r="N98" i="26" s="1"/>
  <c r="U9" i="10"/>
  <c r="U22" i="10"/>
  <c r="O65" i="10"/>
  <c r="T66" i="10"/>
  <c r="P70" i="10"/>
  <c r="P61" i="10"/>
  <c r="O56" i="10"/>
  <c r="T56" i="10"/>
  <c r="P16" i="10"/>
  <c r="O13" i="10"/>
  <c r="T13" i="10"/>
  <c r="P60" i="10"/>
  <c r="U52" i="10"/>
  <c r="U10" i="10"/>
  <c r="U49" i="10"/>
  <c r="O39" i="10"/>
  <c r="O27" i="10"/>
  <c r="T27" i="10"/>
  <c r="P34" i="10"/>
  <c r="T40" i="10"/>
  <c r="O32" i="10"/>
  <c r="O43" i="10"/>
  <c r="P44" i="10"/>
  <c r="U35" i="10"/>
  <c r="P11" i="10"/>
  <c r="O80" i="10"/>
  <c r="T80" i="10"/>
  <c r="O75" i="10"/>
  <c r="T75" i="10"/>
  <c r="T7" i="10"/>
  <c r="T20" i="10"/>
  <c r="T22" i="10"/>
  <c r="T78" i="10"/>
  <c r="T34" i="10"/>
  <c r="O21" i="10"/>
  <c r="O41" i="10"/>
  <c r="O7" i="10"/>
  <c r="O8" i="10"/>
  <c r="O74" i="10"/>
  <c r="P43" i="10"/>
  <c r="O44" i="10"/>
  <c r="O26" i="10"/>
  <c r="T49" i="10"/>
  <c r="O55" i="10"/>
  <c r="P73" i="10"/>
  <c r="T11" i="10"/>
  <c r="P75" i="10"/>
  <c r="P8" i="28"/>
  <c r="P51" i="10"/>
  <c r="O28" i="10"/>
  <c r="I8" i="28"/>
  <c r="H9" i="28"/>
  <c r="Q24" i="22"/>
  <c r="R11" i="22"/>
  <c r="K11" i="22"/>
  <c r="K15" i="22"/>
  <c r="L15" i="22"/>
  <c r="R15" i="22"/>
  <c r="M10" i="22"/>
  <c r="F28" i="22"/>
  <c r="K27" i="22"/>
  <c r="L26" i="22"/>
  <c r="R14" i="22"/>
  <c r="Q10" i="24"/>
  <c r="Q9" i="24"/>
  <c r="U45" i="11"/>
  <c r="P40" i="11"/>
  <c r="P38" i="11"/>
  <c r="U48" i="11"/>
  <c r="U42" i="11"/>
  <c r="Q55" i="11"/>
  <c r="P54" i="11"/>
  <c r="P51" i="11"/>
  <c r="R20" i="22"/>
  <c r="K20" i="22"/>
  <c r="L20" i="22"/>
  <c r="P7" i="28"/>
  <c r="U41" i="11"/>
  <c r="H9" i="32"/>
  <c r="J8" i="32"/>
  <c r="P6" i="28"/>
  <c r="Q5" i="28"/>
  <c r="P5" i="28" s="1"/>
  <c r="U53" i="11"/>
  <c r="T52" i="11"/>
  <c r="P44" i="11"/>
  <c r="P52" i="11"/>
  <c r="U40" i="11"/>
  <c r="T39" i="11"/>
  <c r="P48" i="11"/>
  <c r="U49" i="11"/>
  <c r="P46" i="11"/>
  <c r="U54" i="11"/>
  <c r="P53" i="11"/>
  <c r="U47" i="11"/>
  <c r="L10" i="28"/>
  <c r="M9" i="28"/>
  <c r="T52" i="10"/>
  <c r="Q56" i="11"/>
  <c r="P56" i="11"/>
  <c r="U44" i="11"/>
  <c r="O12" i="10"/>
  <c r="U13" i="10"/>
  <c r="P41" i="11"/>
  <c r="P45" i="11"/>
  <c r="T60" i="10"/>
  <c r="T51" i="11"/>
  <c r="P39" i="11"/>
  <c r="U50" i="11"/>
  <c r="P50" i="11"/>
  <c r="P43" i="11"/>
  <c r="U46" i="11"/>
  <c r="Q37" i="11"/>
  <c r="P37" i="11"/>
  <c r="U38" i="11"/>
  <c r="T37" i="11"/>
  <c r="P49" i="11"/>
  <c r="P42" i="11"/>
  <c r="P47" i="11"/>
  <c r="U43" i="11"/>
  <c r="P57" i="11"/>
  <c r="V9" i="28"/>
  <c r="T10" i="28"/>
  <c r="AP26" i="22"/>
  <c r="AQ27" i="22"/>
  <c r="U31" i="11"/>
  <c r="U29" i="11"/>
  <c r="P28" i="11"/>
  <c r="V8" i="11"/>
  <c r="U8" i="11"/>
  <c r="Q8" i="11"/>
  <c r="P8" i="11"/>
  <c r="T17" i="11"/>
  <c r="P9" i="11"/>
  <c r="P23" i="11"/>
  <c r="U13" i="11"/>
  <c r="U27" i="11"/>
  <c r="U25" i="11"/>
  <c r="P18" i="11"/>
  <c r="P34" i="11"/>
  <c r="T18" i="11"/>
  <c r="U21" i="11"/>
  <c r="T20" i="11"/>
  <c r="P22" i="11"/>
  <c r="P21" i="11"/>
  <c r="U16" i="11"/>
  <c r="P29" i="11"/>
  <c r="U24" i="11"/>
  <c r="P26" i="11"/>
  <c r="T10" i="11"/>
  <c r="U14" i="11"/>
  <c r="P25" i="11"/>
  <c r="P33" i="11"/>
  <c r="U28" i="11"/>
  <c r="P19" i="11"/>
  <c r="U19" i="11"/>
  <c r="U9" i="11"/>
  <c r="P27" i="11"/>
  <c r="U34" i="11"/>
  <c r="P14" i="11"/>
  <c r="P31" i="11"/>
  <c r="P30" i="11"/>
  <c r="V15" i="11"/>
  <c r="U15" i="11"/>
  <c r="P17" i="11"/>
  <c r="U26" i="11"/>
  <c r="P13" i="11"/>
  <c r="U33" i="11"/>
  <c r="T32" i="11"/>
  <c r="U36" i="11"/>
  <c r="U35" i="11"/>
  <c r="U30" i="11"/>
  <c r="P12" i="11"/>
  <c r="U12" i="11"/>
  <c r="P11" i="11"/>
  <c r="P10" i="11"/>
  <c r="P20" i="11"/>
  <c r="P16" i="11"/>
  <c r="U23" i="11"/>
  <c r="T22" i="11"/>
  <c r="P36" i="11"/>
  <c r="P35" i="11"/>
  <c r="P15" i="11"/>
  <c r="P24" i="11"/>
  <c r="P32" i="11"/>
  <c r="Q7" i="11"/>
  <c r="P7" i="11"/>
  <c r="V7" i="11"/>
  <c r="U7" i="11"/>
  <c r="Q46" i="10"/>
  <c r="O79" i="10"/>
  <c r="V14" i="10"/>
  <c r="P38" i="10"/>
  <c r="K24" i="22"/>
  <c r="P39" i="10"/>
  <c r="O66" i="10"/>
  <c r="O33" i="10"/>
  <c r="Q15" i="10"/>
  <c r="P40" i="10"/>
  <c r="L13" i="22"/>
  <c r="T53" i="10"/>
  <c r="T64" i="10"/>
  <c r="T25" i="10"/>
  <c r="U26" i="10"/>
  <c r="U31" i="10"/>
  <c r="P23" i="10"/>
  <c r="P24" i="10"/>
  <c r="Q36" i="10"/>
  <c r="P57" i="10"/>
  <c r="O20" i="10"/>
  <c r="O19" i="10"/>
  <c r="P54" i="10"/>
  <c r="P78" i="10"/>
  <c r="P77" i="10"/>
  <c r="Q52" i="10"/>
  <c r="T61" i="10"/>
  <c r="P76" i="10"/>
  <c r="P55" i="10"/>
  <c r="T36" i="10"/>
  <c r="T37" i="10"/>
  <c r="O17" i="10"/>
  <c r="O18" i="10"/>
  <c r="U51" i="10"/>
  <c r="P50" i="10"/>
  <c r="P30" i="10"/>
  <c r="P56" i="10"/>
  <c r="O69" i="10"/>
  <c r="O68" i="10"/>
  <c r="P64" i="10"/>
  <c r="P63" i="10"/>
  <c r="P62" i="10"/>
  <c r="P31" i="10"/>
  <c r="P81" i="10"/>
  <c r="P48" i="10"/>
  <c r="P49" i="10"/>
  <c r="T23" i="10"/>
  <c r="T24" i="10"/>
  <c r="P58" i="10"/>
  <c r="P26" i="10"/>
  <c r="O82" i="10"/>
  <c r="O59" i="11" s="1"/>
  <c r="P22" i="10"/>
  <c r="P21" i="10"/>
  <c r="U27" i="10"/>
  <c r="T73" i="10"/>
  <c r="T67" i="10"/>
  <c r="P47" i="10"/>
  <c r="P10" i="10"/>
  <c r="P9" i="10"/>
  <c r="P53" i="10"/>
  <c r="P41" i="10"/>
  <c r="P42" i="10"/>
  <c r="P27" i="10"/>
  <c r="O67" i="10"/>
  <c r="T18" i="10"/>
  <c r="T29" i="10"/>
  <c r="P72" i="10"/>
  <c r="P71" i="10"/>
  <c r="D108" i="27"/>
  <c r="M110" i="26"/>
  <c r="N110" i="26" s="1"/>
  <c r="H61" i="20"/>
  <c r="I61" i="20" s="1"/>
  <c r="N61" i="20" s="1"/>
  <c r="M109" i="26"/>
  <c r="N109" i="26" s="1"/>
  <c r="H53" i="20"/>
  <c r="I53" i="20" s="1"/>
  <c r="N53" i="20" s="1"/>
  <c r="D100" i="27"/>
  <c r="M97" i="26"/>
  <c r="N97" i="26" s="1"/>
  <c r="H50" i="20"/>
  <c r="I50" i="20" s="1"/>
  <c r="N50" i="20" s="1"/>
  <c r="M99" i="26"/>
  <c r="N99" i="26" s="1"/>
  <c r="M101" i="26"/>
  <c r="N101" i="26" s="1"/>
  <c r="K8" i="22"/>
  <c r="L8" i="22"/>
  <c r="M12" i="22"/>
  <c r="D39" i="20"/>
  <c r="J39" i="20" s="1"/>
  <c r="K7" i="22"/>
  <c r="M7" i="22"/>
  <c r="L7" i="22"/>
  <c r="L8" i="32" l="1"/>
  <c r="T8" i="10"/>
  <c r="Q38" i="10"/>
  <c r="U58" i="10"/>
  <c r="P59" i="10"/>
  <c r="Q37" i="10"/>
  <c r="P45" i="10"/>
  <c r="Q70" i="10"/>
  <c r="P13" i="10"/>
  <c r="U34" i="10"/>
  <c r="V50" i="11"/>
  <c r="V9" i="11"/>
  <c r="M11" i="22"/>
  <c r="Q41" i="11"/>
  <c r="Q7" i="10"/>
  <c r="U11" i="10"/>
  <c r="R12" i="22"/>
  <c r="P7" i="10"/>
  <c r="B56" i="23"/>
  <c r="Q6" i="24"/>
  <c r="Q7" i="24"/>
  <c r="R16" i="22"/>
  <c r="R8" i="22"/>
  <c r="U17" i="10"/>
  <c r="Q39" i="10"/>
  <c r="R21" i="22"/>
  <c r="P8" i="10"/>
  <c r="M13" i="22"/>
  <c r="R13" i="22"/>
  <c r="R9" i="22"/>
  <c r="D62" i="30"/>
  <c r="E62" i="30"/>
  <c r="E63" i="30" s="1"/>
  <c r="V9" i="10"/>
  <c r="U50" i="10"/>
  <c r="T21" i="10"/>
  <c r="Q39" i="11"/>
  <c r="Q52" i="11"/>
  <c r="Q47" i="11"/>
  <c r="T41" i="10"/>
  <c r="U12" i="10"/>
  <c r="V58" i="10"/>
  <c r="V10" i="10"/>
  <c r="T79" i="10"/>
  <c r="V49" i="10"/>
  <c r="Q42" i="11"/>
  <c r="V28" i="11"/>
  <c r="Q9" i="11"/>
  <c r="Q49" i="11"/>
  <c r="Q25" i="11"/>
  <c r="V49" i="11"/>
  <c r="V46" i="11"/>
  <c r="P80" i="10"/>
  <c r="T74" i="10"/>
  <c r="T65" i="10"/>
  <c r="T12" i="10"/>
  <c r="Q35" i="10"/>
  <c r="Q43" i="10"/>
  <c r="V43" i="10"/>
  <c r="Q40" i="10"/>
  <c r="V40" i="10"/>
  <c r="P28" i="10"/>
  <c r="U28" i="10"/>
  <c r="V21" i="10"/>
  <c r="U20" i="10"/>
  <c r="P65" i="10"/>
  <c r="U66" i="10"/>
  <c r="Q75" i="10"/>
  <c r="U75" i="10"/>
  <c r="T26" i="10"/>
  <c r="U44" i="10"/>
  <c r="U40" i="10"/>
  <c r="Q25" i="10"/>
  <c r="V11" i="10"/>
  <c r="Q11" i="10"/>
  <c r="Q53" i="10"/>
  <c r="V53" i="10"/>
  <c r="Q26" i="10"/>
  <c r="V27" i="10"/>
  <c r="Q34" i="10"/>
  <c r="Q61" i="10"/>
  <c r="Q73" i="10"/>
  <c r="Q56" i="10"/>
  <c r="V57" i="10"/>
  <c r="Q50" i="10"/>
  <c r="V50" i="10"/>
  <c r="Q60" i="10"/>
  <c r="Q47" i="10"/>
  <c r="Q30" i="10"/>
  <c r="V31" i="10"/>
  <c r="Q16" i="10"/>
  <c r="U42" i="10"/>
  <c r="T69" i="10"/>
  <c r="T43" i="10"/>
  <c r="U43" i="10"/>
  <c r="T44" i="10"/>
  <c r="U78" i="10"/>
  <c r="U41" i="10"/>
  <c r="P74" i="10"/>
  <c r="Q20" i="11"/>
  <c r="V54" i="11"/>
  <c r="T32" i="10"/>
  <c r="T33" i="10"/>
  <c r="V25" i="11"/>
  <c r="T68" i="10"/>
  <c r="Q24" i="11"/>
  <c r="Q30" i="11"/>
  <c r="Q27" i="11"/>
  <c r="V16" i="11"/>
  <c r="V47" i="11"/>
  <c r="Q59" i="10"/>
  <c r="Q57" i="11"/>
  <c r="V41" i="11"/>
  <c r="H8" i="28"/>
  <c r="I7" i="28"/>
  <c r="V43" i="11"/>
  <c r="Q45" i="11"/>
  <c r="V44" i="11"/>
  <c r="Q28" i="10"/>
  <c r="P29" i="10"/>
  <c r="AC28" i="22"/>
  <c r="M15" i="22"/>
  <c r="M26" i="22"/>
  <c r="G28" i="22"/>
  <c r="L27" i="22"/>
  <c r="F29" i="22"/>
  <c r="K28" i="22"/>
  <c r="V51" i="11"/>
  <c r="U51" i="11"/>
  <c r="V39" i="11"/>
  <c r="U39" i="11"/>
  <c r="Q54" i="11"/>
  <c r="T55" i="11"/>
  <c r="Q41" i="10"/>
  <c r="V26" i="11"/>
  <c r="Q46" i="11"/>
  <c r="J7" i="32"/>
  <c r="H8" i="32"/>
  <c r="V37" i="11"/>
  <c r="U37" i="11"/>
  <c r="Q15" i="11"/>
  <c r="Q33" i="11"/>
  <c r="Q26" i="11"/>
  <c r="Q21" i="11"/>
  <c r="T9" i="28"/>
  <c r="V8" i="28"/>
  <c r="Q43" i="11"/>
  <c r="T59" i="10"/>
  <c r="U60" i="10"/>
  <c r="L9" i="28"/>
  <c r="M8" i="28"/>
  <c r="V42" i="11"/>
  <c r="Q40" i="11"/>
  <c r="V12" i="11"/>
  <c r="Q53" i="11"/>
  <c r="M20" i="22"/>
  <c r="P12" i="10"/>
  <c r="V48" i="11"/>
  <c r="Q12" i="11"/>
  <c r="Q23" i="11"/>
  <c r="Q50" i="11"/>
  <c r="L7" i="32"/>
  <c r="M6" i="32"/>
  <c r="Q48" i="11"/>
  <c r="Q44" i="11"/>
  <c r="U52" i="11"/>
  <c r="Q51" i="11"/>
  <c r="Q38" i="11"/>
  <c r="V45" i="11"/>
  <c r="AQ28" i="22"/>
  <c r="AP27" i="22"/>
  <c r="V36" i="11"/>
  <c r="V35" i="11"/>
  <c r="V10" i="11"/>
  <c r="U10" i="11"/>
  <c r="Q16" i="11"/>
  <c r="Q17" i="11"/>
  <c r="V27" i="11"/>
  <c r="V17" i="11"/>
  <c r="U17" i="11"/>
  <c r="Q13" i="11"/>
  <c r="Q14" i="11"/>
  <c r="Q10" i="11"/>
  <c r="V13" i="11"/>
  <c r="V31" i="11"/>
  <c r="V34" i="11"/>
  <c r="Q19" i="11"/>
  <c r="V14" i="11"/>
  <c r="Q29" i="11"/>
  <c r="Q22" i="11"/>
  <c r="Q28" i="11"/>
  <c r="V32" i="11"/>
  <c r="U32" i="11"/>
  <c r="Q31" i="11"/>
  <c r="V20" i="11"/>
  <c r="U20" i="11"/>
  <c r="U11" i="11"/>
  <c r="V29" i="11"/>
  <c r="Q32" i="11"/>
  <c r="V19" i="11"/>
  <c r="V24" i="11"/>
  <c r="Q36" i="11"/>
  <c r="Q35" i="11"/>
  <c r="V30" i="11"/>
  <c r="Q34" i="11"/>
  <c r="V22" i="11"/>
  <c r="U22" i="11"/>
  <c r="Q11" i="11"/>
  <c r="U18" i="11"/>
  <c r="Q18" i="11"/>
  <c r="P33" i="10"/>
  <c r="U56" i="10"/>
  <c r="P66" i="10"/>
  <c r="T71" i="10"/>
  <c r="P79" i="10"/>
  <c r="U53" i="10"/>
  <c r="Q14" i="10"/>
  <c r="P32" i="10"/>
  <c r="M24" i="22"/>
  <c r="R26" i="22"/>
  <c r="R24" i="22"/>
  <c r="Q51" i="10"/>
  <c r="L24" i="22"/>
  <c r="Q26" i="22"/>
  <c r="T72" i="10"/>
  <c r="U18" i="10"/>
  <c r="U69" i="10"/>
  <c r="Q22" i="10"/>
  <c r="U36" i="10"/>
  <c r="U37" i="10"/>
  <c r="Q57" i="10"/>
  <c r="Q58" i="10"/>
  <c r="U73" i="10"/>
  <c r="T39" i="10"/>
  <c r="T38" i="10"/>
  <c r="T45" i="10"/>
  <c r="T46" i="10"/>
  <c r="T76" i="10"/>
  <c r="T77" i="10"/>
  <c r="V42" i="10"/>
  <c r="U61" i="10"/>
  <c r="V78" i="10"/>
  <c r="Q27" i="10"/>
  <c r="Q62" i="10"/>
  <c r="Q63" i="10"/>
  <c r="Q8" i="10"/>
  <c r="V69" i="10"/>
  <c r="P68" i="10"/>
  <c r="P69" i="10"/>
  <c r="T47" i="10"/>
  <c r="T48" i="10"/>
  <c r="Q54" i="10"/>
  <c r="U30" i="10"/>
  <c r="Q9" i="10"/>
  <c r="Q10" i="10"/>
  <c r="O60" i="11"/>
  <c r="Q81" i="10"/>
  <c r="T15" i="10"/>
  <c r="T16" i="10"/>
  <c r="U64" i="10"/>
  <c r="Q48" i="10"/>
  <c r="Q49" i="10"/>
  <c r="P82" i="10"/>
  <c r="P59" i="11" s="1"/>
  <c r="V34" i="10"/>
  <c r="V35" i="10"/>
  <c r="T54" i="10"/>
  <c r="T55" i="10"/>
  <c r="P20" i="10"/>
  <c r="P19" i="10"/>
  <c r="V19" i="10"/>
  <c r="Q71" i="10"/>
  <c r="Q72" i="10"/>
  <c r="U8" i="10"/>
  <c r="U7" i="10"/>
  <c r="U68" i="10"/>
  <c r="U67" i="10"/>
  <c r="U70" i="10"/>
  <c r="U24" i="10"/>
  <c r="U23" i="10"/>
  <c r="Q31" i="10"/>
  <c r="V52" i="10"/>
  <c r="U19" i="10"/>
  <c r="Q78" i="10"/>
  <c r="Q77" i="10"/>
  <c r="Q23" i="10"/>
  <c r="Q24" i="10"/>
  <c r="V25" i="10"/>
  <c r="U25" i="10"/>
  <c r="P67" i="10"/>
  <c r="T63" i="10"/>
  <c r="T62" i="10"/>
  <c r="Q64" i="10"/>
  <c r="P18" i="10"/>
  <c r="P17" i="10"/>
  <c r="Q55" i="10"/>
  <c r="Q76" i="10"/>
  <c r="Q42" i="10"/>
  <c r="D40" i="20"/>
  <c r="D41" i="20" s="1"/>
  <c r="E39" i="20"/>
  <c r="G39" i="20" s="1"/>
  <c r="F39" i="20"/>
  <c r="M8" i="22"/>
  <c r="L39" i="20"/>
  <c r="K39" i="20"/>
  <c r="V41" i="10" l="1"/>
  <c r="V51" i="10"/>
  <c r="Q21" i="10"/>
  <c r="U29" i="10"/>
  <c r="D63" i="30"/>
  <c r="B57" i="23"/>
  <c r="U65" i="10"/>
  <c r="U74" i="10"/>
  <c r="U21" i="10"/>
  <c r="V56" i="10"/>
  <c r="F40" i="20"/>
  <c r="V20" i="10"/>
  <c r="V40" i="11"/>
  <c r="V18" i="11"/>
  <c r="V52" i="11"/>
  <c r="V44" i="10"/>
  <c r="Q44" i="10"/>
  <c r="Q45" i="10"/>
  <c r="Q67" i="10"/>
  <c r="V68" i="10"/>
  <c r="Q79" i="10"/>
  <c r="Q33" i="10"/>
  <c r="V17" i="10"/>
  <c r="Q12" i="10"/>
  <c r="Q74" i="10"/>
  <c r="V75" i="10"/>
  <c r="U80" i="10"/>
  <c r="U79" i="10"/>
  <c r="Q66" i="10"/>
  <c r="V66" i="10"/>
  <c r="V18" i="10"/>
  <c r="Q29" i="10"/>
  <c r="V70" i="10"/>
  <c r="Q65" i="10"/>
  <c r="V38" i="11"/>
  <c r="U32" i="10"/>
  <c r="U33" i="10"/>
  <c r="E40" i="20"/>
  <c r="G40" i="20" s="1"/>
  <c r="H7" i="28"/>
  <c r="I6" i="28"/>
  <c r="AD28" i="22"/>
  <c r="AE28" i="22"/>
  <c r="X28" i="22"/>
  <c r="AC29" i="22"/>
  <c r="F30" i="22"/>
  <c r="K29" i="22"/>
  <c r="L28" i="22"/>
  <c r="G29" i="22"/>
  <c r="H28" i="22"/>
  <c r="M27" i="22"/>
  <c r="U59" i="10"/>
  <c r="V59" i="10"/>
  <c r="J6" i="32"/>
  <c r="H7" i="32"/>
  <c r="Q13" i="10"/>
  <c r="V22" i="10"/>
  <c r="T56" i="11"/>
  <c r="V33" i="11"/>
  <c r="V55" i="11"/>
  <c r="U55" i="11"/>
  <c r="M7" i="28"/>
  <c r="L8" i="28"/>
  <c r="V53" i="11"/>
  <c r="V23" i="11"/>
  <c r="M5" i="32"/>
  <c r="L5" i="32" s="1"/>
  <c r="L6" i="32"/>
  <c r="V7" i="28"/>
  <c r="T8" i="28"/>
  <c r="Q80" i="10"/>
  <c r="AP28" i="22"/>
  <c r="AQ29" i="22"/>
  <c r="V11" i="11"/>
  <c r="V21" i="11"/>
  <c r="V30" i="10"/>
  <c r="Q32" i="10"/>
  <c r="V71" i="10"/>
  <c r="U71" i="10"/>
  <c r="V26" i="10"/>
  <c r="T81" i="10"/>
  <c r="U72" i="10"/>
  <c r="V72" i="10"/>
  <c r="V23" i="10"/>
  <c r="V24" i="10"/>
  <c r="U62" i="10"/>
  <c r="U63" i="10"/>
  <c r="Q82" i="10"/>
  <c r="Q59" i="11" s="1"/>
  <c r="O61" i="11"/>
  <c r="U47" i="10"/>
  <c r="U48" i="10"/>
  <c r="U76" i="10"/>
  <c r="U77" i="10"/>
  <c r="U39" i="10"/>
  <c r="U38" i="10"/>
  <c r="Q19" i="10"/>
  <c r="Q20" i="10"/>
  <c r="V64" i="10"/>
  <c r="V37" i="10"/>
  <c r="V36" i="10"/>
  <c r="U55" i="10"/>
  <c r="U54" i="10"/>
  <c r="Q68" i="10"/>
  <c r="Q69" i="10"/>
  <c r="U45" i="10"/>
  <c r="U46" i="10"/>
  <c r="V73" i="10"/>
  <c r="Q17" i="10"/>
  <c r="Q18" i="10"/>
  <c r="P60" i="11"/>
  <c r="V7" i="10"/>
  <c r="V8" i="10"/>
  <c r="U15" i="10"/>
  <c r="U16" i="10"/>
  <c r="V60" i="10"/>
  <c r="V61" i="10"/>
  <c r="J40" i="20"/>
  <c r="K40" i="20" s="1"/>
  <c r="D42" i="20"/>
  <c r="E41" i="20"/>
  <c r="G41" i="20" s="1"/>
  <c r="F41" i="20"/>
  <c r="O39" i="20"/>
  <c r="M39" i="20"/>
  <c r="D64" i="30" l="1"/>
  <c r="D65" i="30" s="1"/>
  <c r="E64" i="30"/>
  <c r="B58" i="23"/>
  <c r="V67" i="10"/>
  <c r="V74" i="10"/>
  <c r="V65" i="10"/>
  <c r="V28" i="10"/>
  <c r="V29" i="10"/>
  <c r="V12" i="10"/>
  <c r="V13" i="10"/>
  <c r="V80" i="10"/>
  <c r="V79" i="10"/>
  <c r="I5" i="28"/>
  <c r="H5" i="28" s="1"/>
  <c r="H6" i="28"/>
  <c r="V33" i="10"/>
  <c r="V32" i="10"/>
  <c r="Z28" i="22"/>
  <c r="AE29" i="22"/>
  <c r="AC30" i="22"/>
  <c r="X29" i="22"/>
  <c r="Y28" i="22"/>
  <c r="AD29" i="22"/>
  <c r="M28" i="22"/>
  <c r="H29" i="22"/>
  <c r="L29" i="22"/>
  <c r="G30" i="22"/>
  <c r="F31" i="22"/>
  <c r="K30" i="22"/>
  <c r="V6" i="28"/>
  <c r="T7" i="28"/>
  <c r="J5" i="32"/>
  <c r="H5" i="32" s="1"/>
  <c r="H6" i="32"/>
  <c r="T57" i="11"/>
  <c r="M6" i="28"/>
  <c r="L7" i="28"/>
  <c r="V56" i="11"/>
  <c r="U56" i="11"/>
  <c r="AQ30" i="22"/>
  <c r="AP29" i="22"/>
  <c r="Q60" i="11"/>
  <c r="V54" i="10"/>
  <c r="V55" i="10"/>
  <c r="V47" i="10"/>
  <c r="V48" i="10"/>
  <c r="V62" i="10"/>
  <c r="V63" i="10"/>
  <c r="P61" i="11"/>
  <c r="V38" i="10"/>
  <c r="V39" i="10"/>
  <c r="O62" i="11"/>
  <c r="V45" i="10"/>
  <c r="V46" i="10"/>
  <c r="V15" i="10"/>
  <c r="V16" i="10"/>
  <c r="V76" i="10"/>
  <c r="V77" i="10"/>
  <c r="J41" i="20"/>
  <c r="L41" i="20" s="1"/>
  <c r="L40" i="20"/>
  <c r="O40" i="20"/>
  <c r="M40" i="20"/>
  <c r="F42" i="20"/>
  <c r="E42" i="20"/>
  <c r="G42" i="20" s="1"/>
  <c r="D43" i="20"/>
  <c r="B59" i="23" l="1"/>
  <c r="E65" i="30"/>
  <c r="AD30" i="22"/>
  <c r="Y29" i="22"/>
  <c r="AC31" i="22"/>
  <c r="X30" i="22"/>
  <c r="AE30" i="22"/>
  <c r="Z29" i="22"/>
  <c r="K31" i="22"/>
  <c r="F32" i="22"/>
  <c r="L30" i="22"/>
  <c r="G31" i="22"/>
  <c r="M29" i="22"/>
  <c r="H30" i="22"/>
  <c r="M5" i="28"/>
  <c r="L5" i="28" s="1"/>
  <c r="L6" i="28"/>
  <c r="V57" i="11"/>
  <c r="U57" i="11"/>
  <c r="V5" i="28"/>
  <c r="T5" i="28" s="1"/>
  <c r="T6" i="28"/>
  <c r="AQ31" i="22"/>
  <c r="AP30" i="22"/>
  <c r="BT26" i="22"/>
  <c r="BO26" i="22" s="1"/>
  <c r="T58" i="11"/>
  <c r="P62" i="11"/>
  <c r="O63" i="11"/>
  <c r="Q61" i="11"/>
  <c r="K41" i="20"/>
  <c r="O41" i="20" s="1"/>
  <c r="J42" i="20"/>
  <c r="L42" i="20" s="1"/>
  <c r="D44" i="20"/>
  <c r="F43" i="20"/>
  <c r="E43" i="20"/>
  <c r="G43" i="20" s="1"/>
  <c r="D66" i="30" l="1"/>
  <c r="E66" i="30"/>
  <c r="B60" i="23"/>
  <c r="Z30" i="22"/>
  <c r="AE31" i="22"/>
  <c r="AC32" i="22"/>
  <c r="X31" i="22"/>
  <c r="AD31" i="22"/>
  <c r="Y30" i="22"/>
  <c r="H31" i="22"/>
  <c r="M30" i="22"/>
  <c r="L31" i="22"/>
  <c r="G32" i="22"/>
  <c r="F33" i="22"/>
  <c r="K32" i="22"/>
  <c r="AQ32" i="22"/>
  <c r="AP31" i="22"/>
  <c r="BU26" i="22"/>
  <c r="BT27" i="22"/>
  <c r="BO27" i="22" s="1"/>
  <c r="BS28" i="22"/>
  <c r="AY26" i="22"/>
  <c r="O64" i="11"/>
  <c r="O58" i="11"/>
  <c r="P63" i="11"/>
  <c r="Q62" i="11"/>
  <c r="U58" i="11"/>
  <c r="J43" i="20"/>
  <c r="J44" i="20" s="1"/>
  <c r="M41" i="20"/>
  <c r="K42" i="20"/>
  <c r="M42" i="20" s="1"/>
  <c r="F44" i="20"/>
  <c r="E44" i="20"/>
  <c r="G44" i="20" s="1"/>
  <c r="D45" i="20"/>
  <c r="BU27" i="22" l="1"/>
  <c r="BP27" i="22" s="1"/>
  <c r="BP26" i="22"/>
  <c r="E67" i="30"/>
  <c r="B61" i="23"/>
  <c r="D67" i="30"/>
  <c r="AY27" i="22"/>
  <c r="AT27" i="22" s="1"/>
  <c r="BI26" i="22"/>
  <c r="Y31" i="22"/>
  <c r="AD32" i="22"/>
  <c r="AC33" i="22"/>
  <c r="X32" i="22"/>
  <c r="AE32" i="22"/>
  <c r="Z31" i="22"/>
  <c r="F34" i="22"/>
  <c r="K33" i="22"/>
  <c r="L32" i="22"/>
  <c r="G33" i="22"/>
  <c r="M31" i="22"/>
  <c r="H32" i="22"/>
  <c r="AP32" i="22"/>
  <c r="AQ33" i="22"/>
  <c r="BA26" i="22"/>
  <c r="AZ26" i="22"/>
  <c r="BN28" i="22"/>
  <c r="BS29" i="22"/>
  <c r="BT28" i="22"/>
  <c r="P58" i="11"/>
  <c r="O65" i="11"/>
  <c r="Q63" i="11"/>
  <c r="V58" i="11"/>
  <c r="P64" i="11"/>
  <c r="K43" i="20"/>
  <c r="O43" i="20" s="1"/>
  <c r="L43" i="20"/>
  <c r="O42" i="20"/>
  <c r="L44" i="20"/>
  <c r="J45" i="20"/>
  <c r="K44" i="20"/>
  <c r="D46" i="20"/>
  <c r="E45" i="20"/>
  <c r="G45" i="20" s="1"/>
  <c r="F45" i="20"/>
  <c r="BU28" i="22" l="1"/>
  <c r="D68" i="30"/>
  <c r="AY28" i="22"/>
  <c r="AY29" i="22" s="1"/>
  <c r="B62" i="23"/>
  <c r="E68" i="30"/>
  <c r="E69" i="30" s="1"/>
  <c r="E70" i="30" s="1"/>
  <c r="BA27" i="22"/>
  <c r="BA28" i="22" s="1"/>
  <c r="BK26" i="22"/>
  <c r="AZ27" i="22"/>
  <c r="AU27" i="22" s="1"/>
  <c r="BE27" i="22" s="1"/>
  <c r="BJ26" i="22"/>
  <c r="Z32" i="22"/>
  <c r="AE33" i="22"/>
  <c r="X33" i="22"/>
  <c r="AC34" i="22"/>
  <c r="Y32" i="22"/>
  <c r="AD33" i="22"/>
  <c r="M32" i="22"/>
  <c r="H33" i="22"/>
  <c r="L33" i="22"/>
  <c r="G34" i="22"/>
  <c r="F35" i="22"/>
  <c r="K34" i="22"/>
  <c r="M43" i="20"/>
  <c r="AP33" i="22"/>
  <c r="AQ34" i="22"/>
  <c r="BU29" i="22"/>
  <c r="BP28" i="22"/>
  <c r="BI27" i="22"/>
  <c r="BD27" i="22" s="1"/>
  <c r="BT29" i="22"/>
  <c r="BO28" i="22"/>
  <c r="BS30" i="22"/>
  <c r="BN29" i="22"/>
  <c r="P65" i="11"/>
  <c r="Q64" i="11"/>
  <c r="O66" i="11"/>
  <c r="Q58" i="11"/>
  <c r="F46" i="20"/>
  <c r="E46" i="20"/>
  <c r="G46" i="20" s="1"/>
  <c r="D47" i="20"/>
  <c r="M44" i="20"/>
  <c r="O44" i="20"/>
  <c r="K45" i="20"/>
  <c r="J46" i="20"/>
  <c r="L45" i="20"/>
  <c r="D69" i="30" l="1"/>
  <c r="D70" i="30" s="1"/>
  <c r="AV27" i="22"/>
  <c r="BF27" i="22" s="1"/>
  <c r="AT28" i="22"/>
  <c r="BD28" i="22" s="1"/>
  <c r="AZ28" i="22"/>
  <c r="AZ29" i="22" s="1"/>
  <c r="AD34" i="22"/>
  <c r="Y33" i="22"/>
  <c r="AC35" i="22"/>
  <c r="X34" i="22"/>
  <c r="AE34" i="22"/>
  <c r="Z33" i="22"/>
  <c r="F36" i="22"/>
  <c r="K35" i="22"/>
  <c r="L34" i="22"/>
  <c r="G35" i="22"/>
  <c r="M33" i="22"/>
  <c r="H34" i="22"/>
  <c r="AP34" i="22"/>
  <c r="AQ35" i="22"/>
  <c r="BI28" i="22"/>
  <c r="BA29" i="22"/>
  <c r="AV28" i="22"/>
  <c r="BF28" i="22" s="1"/>
  <c r="BJ27" i="22"/>
  <c r="AT29" i="22"/>
  <c r="BD29" i="22" s="1"/>
  <c r="AY30" i="22"/>
  <c r="BK27" i="22"/>
  <c r="BS31" i="22"/>
  <c r="BN30" i="22"/>
  <c r="BT30" i="22"/>
  <c r="BO29" i="22"/>
  <c r="BU30" i="22"/>
  <c r="BP29" i="22"/>
  <c r="Q65" i="11"/>
  <c r="P66" i="11"/>
  <c r="O67" i="11"/>
  <c r="O45" i="20"/>
  <c r="M45" i="20"/>
  <c r="E47" i="20"/>
  <c r="G47" i="20" s="1"/>
  <c r="D48" i="20"/>
  <c r="F47" i="20"/>
  <c r="J47" i="20"/>
  <c r="K46" i="20"/>
  <c r="L46" i="20"/>
  <c r="AU28" i="22" l="1"/>
  <c r="BE28" i="22" s="1"/>
  <c r="Z34" i="22"/>
  <c r="AE35" i="22"/>
  <c r="X35" i="22"/>
  <c r="AC36" i="22"/>
  <c r="AD35" i="22"/>
  <c r="Y34" i="22"/>
  <c r="H35" i="22"/>
  <c r="M34" i="22"/>
  <c r="L35" i="22"/>
  <c r="G36" i="22"/>
  <c r="K36" i="22"/>
  <c r="F37" i="22"/>
  <c r="AQ36" i="22"/>
  <c r="AP35" i="22"/>
  <c r="BO30" i="22"/>
  <c r="BT31" i="22"/>
  <c r="BI29" i="22"/>
  <c r="BJ28" i="22"/>
  <c r="BS32" i="22"/>
  <c r="BN31" i="22"/>
  <c r="BK28" i="22"/>
  <c r="AZ30" i="22"/>
  <c r="AU29" i="22"/>
  <c r="BE29" i="22" s="1"/>
  <c r="AT30" i="22"/>
  <c r="BD30" i="22" s="1"/>
  <c r="AY31" i="22"/>
  <c r="BU31" i="22"/>
  <c r="BP30" i="22"/>
  <c r="AV29" i="22"/>
  <c r="BF29" i="22" s="1"/>
  <c r="BA30" i="22"/>
  <c r="O68" i="11"/>
  <c r="Q66" i="11"/>
  <c r="P67" i="11"/>
  <c r="J48" i="20"/>
  <c r="L47" i="20"/>
  <c r="K47" i="20"/>
  <c r="D49" i="20"/>
  <c r="E48" i="20"/>
  <c r="G48" i="20" s="1"/>
  <c r="F48" i="20"/>
  <c r="M46" i="20"/>
  <c r="O46" i="20"/>
  <c r="Y35" i="22" l="1"/>
  <c r="AD36" i="22"/>
  <c r="X36" i="22"/>
  <c r="AC37" i="22"/>
  <c r="Z35" i="22"/>
  <c r="AE36" i="22"/>
  <c r="K37" i="22"/>
  <c r="F38" i="22"/>
  <c r="L36" i="22"/>
  <c r="G37" i="22"/>
  <c r="H36" i="22"/>
  <c r="M35" i="22"/>
  <c r="AQ37" i="22"/>
  <c r="AP36" i="22"/>
  <c r="AU30" i="22"/>
  <c r="BE30" i="22" s="1"/>
  <c r="AZ31" i="22"/>
  <c r="BK29" i="22"/>
  <c r="BI30" i="22"/>
  <c r="BU32" i="22"/>
  <c r="BP31" i="22"/>
  <c r="BO31" i="22"/>
  <c r="BT32" i="22"/>
  <c r="AY32" i="22"/>
  <c r="AT31" i="22"/>
  <c r="BD31" i="22" s="1"/>
  <c r="BJ29" i="22"/>
  <c r="AV30" i="22"/>
  <c r="BF30" i="22" s="1"/>
  <c r="BA31" i="22"/>
  <c r="BS33" i="22"/>
  <c r="BN32" i="22"/>
  <c r="Q67" i="11"/>
  <c r="P68" i="11"/>
  <c r="O69" i="11"/>
  <c r="E49" i="20"/>
  <c r="G49" i="20" s="1"/>
  <c r="F49" i="20"/>
  <c r="D50" i="20"/>
  <c r="O47" i="20"/>
  <c r="M47" i="20"/>
  <c r="L48" i="20"/>
  <c r="K48" i="20"/>
  <c r="J49" i="20"/>
  <c r="H68" i="20" l="1"/>
  <c r="I68" i="20" s="1"/>
  <c r="N68" i="20" s="1"/>
  <c r="D115" i="27"/>
  <c r="M117" i="26"/>
  <c r="N117" i="26" s="1"/>
  <c r="H72" i="20"/>
  <c r="I72" i="20" s="1"/>
  <c r="N72" i="20" s="1"/>
  <c r="M121" i="26"/>
  <c r="N121" i="26" s="1"/>
  <c r="D119" i="27"/>
  <c r="D117" i="27"/>
  <c r="H70" i="20"/>
  <c r="I70" i="20" s="1"/>
  <c r="N70" i="20" s="1"/>
  <c r="M119" i="26"/>
  <c r="N119" i="26" s="1"/>
  <c r="M129" i="26"/>
  <c r="N129" i="26" s="1"/>
  <c r="D127" i="27"/>
  <c r="H80" i="20"/>
  <c r="I80" i="20" s="1"/>
  <c r="N80" i="20" s="1"/>
  <c r="D125" i="27"/>
  <c r="H78" i="20"/>
  <c r="I78" i="20" s="1"/>
  <c r="N78" i="20" s="1"/>
  <c r="M127" i="26"/>
  <c r="N127" i="26" s="1"/>
  <c r="H76" i="20"/>
  <c r="I76" i="20" s="1"/>
  <c r="N76" i="20" s="1"/>
  <c r="M125" i="26"/>
  <c r="N125" i="26" s="1"/>
  <c r="D123" i="27"/>
  <c r="H71" i="20"/>
  <c r="I71" i="20" s="1"/>
  <c r="N71" i="20" s="1"/>
  <c r="M120" i="26"/>
  <c r="N120" i="26" s="1"/>
  <c r="D118" i="27"/>
  <c r="D130" i="27"/>
  <c r="H83" i="20"/>
  <c r="I83" i="20" s="1"/>
  <c r="N83" i="20" s="1"/>
  <c r="D124" i="27"/>
  <c r="H77" i="20"/>
  <c r="I77" i="20" s="1"/>
  <c r="N77" i="20" s="1"/>
  <c r="M126" i="26"/>
  <c r="N126" i="26" s="1"/>
  <c r="M130" i="26"/>
  <c r="N130" i="26" s="1"/>
  <c r="H82" i="20"/>
  <c r="I82" i="20" s="1"/>
  <c r="N82" i="20" s="1"/>
  <c r="D129" i="27"/>
  <c r="M131" i="26"/>
  <c r="N131" i="26" s="1"/>
  <c r="H79" i="20"/>
  <c r="I79" i="20" s="1"/>
  <c r="N79" i="20" s="1"/>
  <c r="D126" i="27"/>
  <c r="M128" i="26"/>
  <c r="N128" i="26" s="1"/>
  <c r="H75" i="20"/>
  <c r="I75" i="20" s="1"/>
  <c r="N75" i="20" s="1"/>
  <c r="D122" i="27"/>
  <c r="M124" i="26"/>
  <c r="N124" i="26" s="1"/>
  <c r="D113" i="27"/>
  <c r="M114" i="26"/>
  <c r="N114" i="26" s="1"/>
  <c r="H66" i="20"/>
  <c r="I66" i="20" s="1"/>
  <c r="N66" i="20" s="1"/>
  <c r="M115" i="26"/>
  <c r="N115" i="26" s="1"/>
  <c r="H67" i="20"/>
  <c r="I67" i="20" s="1"/>
  <c r="N67" i="20" s="1"/>
  <c r="D114" i="27"/>
  <c r="M116" i="26"/>
  <c r="N116" i="26" s="1"/>
  <c r="H73" i="20"/>
  <c r="I73" i="20" s="1"/>
  <c r="N73" i="20" s="1"/>
  <c r="M122" i="26"/>
  <c r="N122" i="26" s="1"/>
  <c r="D120" i="27"/>
  <c r="M118" i="26"/>
  <c r="N118" i="26" s="1"/>
  <c r="H69" i="20"/>
  <c r="I69" i="20" s="1"/>
  <c r="N69" i="20" s="1"/>
  <c r="D116" i="27"/>
  <c r="D128" i="27"/>
  <c r="H81" i="20"/>
  <c r="I81" i="20" s="1"/>
  <c r="N81" i="20" s="1"/>
  <c r="D121" i="27"/>
  <c r="M123" i="26"/>
  <c r="N123" i="26" s="1"/>
  <c r="H74" i="20"/>
  <c r="I74" i="20" s="1"/>
  <c r="N74" i="20" s="1"/>
  <c r="Z36" i="22"/>
  <c r="AE37" i="22"/>
  <c r="AC38" i="22"/>
  <c r="X37" i="22"/>
  <c r="Y36" i="22"/>
  <c r="AD37" i="22"/>
  <c r="M36" i="22"/>
  <c r="H37" i="22"/>
  <c r="G38" i="22"/>
  <c r="L37" i="22"/>
  <c r="K38" i="22"/>
  <c r="F39" i="22"/>
  <c r="AQ38" i="22"/>
  <c r="AP37" i="22"/>
  <c r="BJ30" i="22"/>
  <c r="BI31" i="22"/>
  <c r="BO32" i="22"/>
  <c r="BT33" i="22"/>
  <c r="BS34" i="22"/>
  <c r="BN33" i="22"/>
  <c r="AY33" i="22"/>
  <c r="AT32" i="22"/>
  <c r="BD32" i="22" s="1"/>
  <c r="AV31" i="22"/>
  <c r="BF31" i="22" s="1"/>
  <c r="BA32" i="22"/>
  <c r="BK30" i="22"/>
  <c r="AU31" i="22"/>
  <c r="BE31" i="22" s="1"/>
  <c r="AZ32" i="22"/>
  <c r="BP32" i="22"/>
  <c r="BU33" i="22"/>
  <c r="O70" i="11"/>
  <c r="Q68" i="11"/>
  <c r="P69" i="11"/>
  <c r="D51" i="20"/>
  <c r="E50" i="20"/>
  <c r="G50" i="20" s="1"/>
  <c r="F50" i="20"/>
  <c r="L49" i="20"/>
  <c r="K49" i="20"/>
  <c r="J50" i="20"/>
  <c r="O48" i="20"/>
  <c r="M48" i="20"/>
  <c r="AD38" i="22" l="1"/>
  <c r="Y37" i="22"/>
  <c r="X38" i="22"/>
  <c r="AC39" i="22"/>
  <c r="Z37" i="22"/>
  <c r="AE38" i="22"/>
  <c r="F40" i="22"/>
  <c r="K39" i="22"/>
  <c r="G39" i="22"/>
  <c r="L38" i="22"/>
  <c r="M37" i="22"/>
  <c r="H38" i="22"/>
  <c r="AQ39" i="22"/>
  <c r="AP38" i="22"/>
  <c r="BU34" i="22"/>
  <c r="BP33" i="22"/>
  <c r="BI32" i="22"/>
  <c r="BK31" i="22"/>
  <c r="AT33" i="22"/>
  <c r="BD33" i="22" s="1"/>
  <c r="AY34" i="22"/>
  <c r="AZ33" i="22"/>
  <c r="AU32" i="22"/>
  <c r="BE32" i="22" s="1"/>
  <c r="BS35" i="22"/>
  <c r="BN34" i="22"/>
  <c r="BA33" i="22"/>
  <c r="AV32" i="22"/>
  <c r="BF32" i="22" s="1"/>
  <c r="BT34" i="22"/>
  <c r="BO33" i="22"/>
  <c r="BJ31" i="22"/>
  <c r="Q69" i="11"/>
  <c r="P70" i="11"/>
  <c r="O71" i="11"/>
  <c r="K50" i="20"/>
  <c r="L50" i="20"/>
  <c r="J51" i="20"/>
  <c r="O49" i="20"/>
  <c r="M49" i="20"/>
  <c r="E51" i="20"/>
  <c r="G51" i="20" s="1"/>
  <c r="F51" i="20"/>
  <c r="D52" i="20"/>
  <c r="Z38" i="22" l="1"/>
  <c r="AE39" i="22"/>
  <c r="X39" i="22"/>
  <c r="AC40" i="22"/>
  <c r="Y38" i="22"/>
  <c r="AD39" i="22"/>
  <c r="H39" i="22"/>
  <c r="M38" i="22"/>
  <c r="G40" i="22"/>
  <c r="L39" i="22"/>
  <c r="F41" i="22"/>
  <c r="K40" i="22"/>
  <c r="AQ40" i="22"/>
  <c r="AP39" i="22"/>
  <c r="BJ32" i="22"/>
  <c r="BK32" i="22"/>
  <c r="AT34" i="22"/>
  <c r="BD34" i="22" s="1"/>
  <c r="AY35" i="22"/>
  <c r="BO34" i="22"/>
  <c r="BT35" i="22"/>
  <c r="BN35" i="22"/>
  <c r="BS36" i="22"/>
  <c r="BI33" i="22"/>
  <c r="BA34" i="22"/>
  <c r="AV33" i="22"/>
  <c r="BF33" i="22" s="1"/>
  <c r="AZ34" i="22"/>
  <c r="AU33" i="22"/>
  <c r="BE33" i="22" s="1"/>
  <c r="BU35" i="22"/>
  <c r="BP34" i="22"/>
  <c r="Q70" i="11"/>
  <c r="O72" i="11"/>
  <c r="P71" i="11"/>
  <c r="J52" i="20"/>
  <c r="L51" i="20"/>
  <c r="K51" i="20"/>
  <c r="E52" i="20"/>
  <c r="G52" i="20" s="1"/>
  <c r="F52" i="20"/>
  <c r="D53" i="20"/>
  <c r="O50" i="20"/>
  <c r="M50" i="20"/>
  <c r="AC41" i="22" l="1"/>
  <c r="X40" i="22"/>
  <c r="AD40" i="22"/>
  <c r="Y39" i="22"/>
  <c r="AE40" i="22"/>
  <c r="Z39" i="22"/>
  <c r="F42" i="22"/>
  <c r="K41" i="22"/>
  <c r="L40" i="22"/>
  <c r="G41" i="22"/>
  <c r="H40" i="22"/>
  <c r="M39" i="22"/>
  <c r="AP40" i="22"/>
  <c r="AQ41" i="22"/>
  <c r="BK33" i="22"/>
  <c r="BU36" i="22"/>
  <c r="BP35" i="22"/>
  <c r="BI34" i="22"/>
  <c r="BA35" i="22"/>
  <c r="AV34" i="22"/>
  <c r="BF34" i="22" s="1"/>
  <c r="BS37" i="22"/>
  <c r="BN36" i="22"/>
  <c r="AZ35" i="22"/>
  <c r="AU34" i="22"/>
  <c r="BE34" i="22" s="1"/>
  <c r="BO35" i="22"/>
  <c r="BT36" i="22"/>
  <c r="AY36" i="22"/>
  <c r="AT35" i="22"/>
  <c r="BD35" i="22" s="1"/>
  <c r="BJ33" i="22"/>
  <c r="Q71" i="11"/>
  <c r="P72" i="11"/>
  <c r="O73" i="11"/>
  <c r="O51" i="20"/>
  <c r="M51" i="20"/>
  <c r="E53" i="20"/>
  <c r="G53" i="20" s="1"/>
  <c r="D54" i="20"/>
  <c r="F53" i="20"/>
  <c r="J53" i="20"/>
  <c r="L52" i="20"/>
  <c r="K52" i="20"/>
  <c r="AE41" i="22" l="1"/>
  <c r="Z40" i="22"/>
  <c r="Y40" i="22"/>
  <c r="AD41" i="22"/>
  <c r="X41" i="22"/>
  <c r="AC42" i="22"/>
  <c r="M40" i="22"/>
  <c r="H41" i="22"/>
  <c r="G42" i="22"/>
  <c r="L41" i="22"/>
  <c r="K42" i="22"/>
  <c r="F43" i="22"/>
  <c r="AP41" i="22"/>
  <c r="AQ42" i="22"/>
  <c r="BJ34" i="22"/>
  <c r="AU35" i="22"/>
  <c r="BE35" i="22" s="1"/>
  <c r="AZ36" i="22"/>
  <c r="BI35" i="22"/>
  <c r="BT37" i="22"/>
  <c r="BO36" i="22"/>
  <c r="AT36" i="22"/>
  <c r="BD36" i="22" s="1"/>
  <c r="AY37" i="22"/>
  <c r="BN37" i="22"/>
  <c r="BS38" i="22"/>
  <c r="BU37" i="22"/>
  <c r="BP36" i="22"/>
  <c r="BK34" i="22"/>
  <c r="AV35" i="22"/>
  <c r="BF35" i="22" s="1"/>
  <c r="BA36" i="22"/>
  <c r="O74" i="11"/>
  <c r="Q72" i="11"/>
  <c r="P73" i="11"/>
  <c r="E54" i="20"/>
  <c r="G54" i="20" s="1"/>
  <c r="D55" i="20"/>
  <c r="F54" i="20"/>
  <c r="K53" i="20"/>
  <c r="J54" i="20"/>
  <c r="L53" i="20"/>
  <c r="M52" i="20"/>
  <c r="O52" i="20"/>
  <c r="X42" i="22" l="1"/>
  <c r="AC43" i="22"/>
  <c r="AD42" i="22"/>
  <c r="Y41" i="22"/>
  <c r="Z41" i="22"/>
  <c r="AE42" i="22"/>
  <c r="K43" i="22"/>
  <c r="F44" i="22"/>
  <c r="G43" i="22"/>
  <c r="L42" i="22"/>
  <c r="M41" i="22"/>
  <c r="H42" i="22"/>
  <c r="AP42" i="22"/>
  <c r="AQ43" i="22"/>
  <c r="AV36" i="22"/>
  <c r="BF36" i="22" s="1"/>
  <c r="BA37" i="22"/>
  <c r="BU38" i="22"/>
  <c r="BP37" i="22"/>
  <c r="BO37" i="22"/>
  <c r="BT38" i="22"/>
  <c r="AT37" i="22"/>
  <c r="BD37" i="22" s="1"/>
  <c r="AY38" i="22"/>
  <c r="BI36" i="22"/>
  <c r="BK35" i="22"/>
  <c r="AU36" i="22"/>
  <c r="BE36" i="22" s="1"/>
  <c r="AZ37" i="22"/>
  <c r="BS39" i="22"/>
  <c r="BN38" i="22"/>
  <c r="BJ35" i="22"/>
  <c r="O75" i="11"/>
  <c r="P74" i="11"/>
  <c r="Q73" i="11"/>
  <c r="D56" i="20"/>
  <c r="E55" i="20"/>
  <c r="G55" i="20" s="1"/>
  <c r="F55" i="20"/>
  <c r="O53" i="20"/>
  <c r="M53" i="20"/>
  <c r="K54" i="20"/>
  <c r="J55" i="20"/>
  <c r="L54" i="20"/>
  <c r="AE43" i="22" l="1"/>
  <c r="Z42" i="22"/>
  <c r="AC44" i="22"/>
  <c r="X43" i="22"/>
  <c r="Y42" i="22"/>
  <c r="AD43" i="22"/>
  <c r="L43" i="22"/>
  <c r="G44" i="22"/>
  <c r="K44" i="22"/>
  <c r="F45" i="22"/>
  <c r="M42" i="22"/>
  <c r="H43" i="22"/>
  <c r="AQ44" i="22"/>
  <c r="AP43" i="22"/>
  <c r="BO38" i="22"/>
  <c r="BT39" i="22"/>
  <c r="BK36" i="22"/>
  <c r="AZ38" i="22"/>
  <c r="AU37" i="22"/>
  <c r="BE37" i="22" s="1"/>
  <c r="BI37" i="22"/>
  <c r="BP38" i="22"/>
  <c r="BU39" i="22"/>
  <c r="BJ36" i="22"/>
  <c r="AT38" i="22"/>
  <c r="BD38" i="22" s="1"/>
  <c r="AY39" i="22"/>
  <c r="AV37" i="22"/>
  <c r="BF37" i="22" s="1"/>
  <c r="BA38" i="22"/>
  <c r="BS40" i="22"/>
  <c r="BN39" i="22"/>
  <c r="P75" i="11"/>
  <c r="O76" i="11"/>
  <c r="Q74" i="11"/>
  <c r="K55" i="20"/>
  <c r="L55" i="20"/>
  <c r="J56" i="20"/>
  <c r="M54" i="20"/>
  <c r="O54" i="20"/>
  <c r="D57" i="20"/>
  <c r="E56" i="20"/>
  <c r="G56" i="20" s="1"/>
  <c r="F56" i="20"/>
  <c r="Y43" i="22" l="1"/>
  <c r="AD44" i="22"/>
  <c r="X44" i="22"/>
  <c r="AC45" i="22"/>
  <c r="Z43" i="22"/>
  <c r="AE44" i="22"/>
  <c r="M43" i="22"/>
  <c r="H44" i="22"/>
  <c r="K45" i="22"/>
  <c r="F46" i="22"/>
  <c r="G45" i="22"/>
  <c r="L44" i="22"/>
  <c r="AQ45" i="22"/>
  <c r="AP44" i="22"/>
  <c r="BS41" i="22"/>
  <c r="BN40" i="22"/>
  <c r="BJ37" i="22"/>
  <c r="AU38" i="22"/>
  <c r="BE38" i="22" s="1"/>
  <c r="AZ39" i="22"/>
  <c r="BA39" i="22"/>
  <c r="AV38" i="22"/>
  <c r="BF38" i="22" s="1"/>
  <c r="BU40" i="22"/>
  <c r="BP39" i="22"/>
  <c r="BK37" i="22"/>
  <c r="AT39" i="22"/>
  <c r="BD39" i="22" s="1"/>
  <c r="AY40" i="22"/>
  <c r="BI38" i="22"/>
  <c r="BT40" i="22"/>
  <c r="BO39" i="22"/>
  <c r="P76" i="11"/>
  <c r="O77" i="11"/>
  <c r="Q75" i="11"/>
  <c r="E57" i="20"/>
  <c r="G57" i="20" s="1"/>
  <c r="F57" i="20"/>
  <c r="D58" i="20"/>
  <c r="L56" i="20"/>
  <c r="K56" i="20"/>
  <c r="J57" i="20"/>
  <c r="O55" i="20"/>
  <c r="M55" i="20"/>
  <c r="Y44" i="22" l="1"/>
  <c r="AD45" i="22"/>
  <c r="AE45" i="22"/>
  <c r="Z44" i="22"/>
  <c r="X45" i="22"/>
  <c r="AC46" i="22"/>
  <c r="G46" i="22"/>
  <c r="L45" i="22"/>
  <c r="K46" i="22"/>
  <c r="F47" i="22"/>
  <c r="H45" i="22"/>
  <c r="M44" i="22"/>
  <c r="AP45" i="22"/>
  <c r="AQ46" i="22"/>
  <c r="AZ40" i="22"/>
  <c r="AU39" i="22"/>
  <c r="BE39" i="22" s="1"/>
  <c r="BO40" i="22"/>
  <c r="BT41" i="22"/>
  <c r="BK38" i="22"/>
  <c r="BI39" i="22"/>
  <c r="BP40" i="22"/>
  <c r="BU41" i="22"/>
  <c r="AT40" i="22"/>
  <c r="BD40" i="22" s="1"/>
  <c r="AY41" i="22"/>
  <c r="BJ38" i="22"/>
  <c r="BA40" i="22"/>
  <c r="AV39" i="22"/>
  <c r="BF39" i="22" s="1"/>
  <c r="BN41" i="22"/>
  <c r="BS42" i="22"/>
  <c r="Q76" i="11"/>
  <c r="O78" i="11"/>
  <c r="P77" i="11"/>
  <c r="L57" i="20"/>
  <c r="K57" i="20"/>
  <c r="J58" i="20"/>
  <c r="E58" i="20"/>
  <c r="G58" i="20" s="1"/>
  <c r="D59" i="20"/>
  <c r="F58" i="20"/>
  <c r="O56" i="20"/>
  <c r="M56" i="20"/>
  <c r="X46" i="22" l="1"/>
  <c r="AC47" i="22"/>
  <c r="AE46" i="22"/>
  <c r="Z45" i="22"/>
  <c r="Y45" i="22"/>
  <c r="AD46" i="22"/>
  <c r="H46" i="22"/>
  <c r="M45" i="22"/>
  <c r="F48" i="22"/>
  <c r="K47" i="22"/>
  <c r="L46" i="22"/>
  <c r="G47" i="22"/>
  <c r="AQ47" i="22"/>
  <c r="AP46" i="22"/>
  <c r="BN42" i="22"/>
  <c r="BS43" i="22"/>
  <c r="AY42" i="22"/>
  <c r="AT41" i="22"/>
  <c r="BD41" i="22" s="1"/>
  <c r="BK39" i="22"/>
  <c r="AV40" i="22"/>
  <c r="BF40" i="22" s="1"/>
  <c r="BA41" i="22"/>
  <c r="BT42" i="22"/>
  <c r="BO41" i="22"/>
  <c r="BJ39" i="22"/>
  <c r="BP41" i="22"/>
  <c r="BU42" i="22"/>
  <c r="BI40" i="22"/>
  <c r="AZ41" i="22"/>
  <c r="AU40" i="22"/>
  <c r="BE40" i="22" s="1"/>
  <c r="O79" i="11"/>
  <c r="P78" i="11"/>
  <c r="Q77" i="11"/>
  <c r="O57" i="20"/>
  <c r="M57" i="20"/>
  <c r="D60" i="20"/>
  <c r="E59" i="20"/>
  <c r="G59" i="20" s="1"/>
  <c r="F59" i="20"/>
  <c r="J59" i="20"/>
  <c r="L58" i="20"/>
  <c r="K58" i="20"/>
  <c r="AE47" i="22" l="1"/>
  <c r="Z46" i="22"/>
  <c r="X47" i="22"/>
  <c r="AC48" i="22"/>
  <c r="AD47" i="22"/>
  <c r="Y46" i="22"/>
  <c r="L47" i="22"/>
  <c r="G48" i="22"/>
  <c r="F49" i="22"/>
  <c r="K48" i="22"/>
  <c r="M46" i="22"/>
  <c r="H47" i="22"/>
  <c r="AP47" i="22"/>
  <c r="AQ48" i="22"/>
  <c r="BU43" i="22"/>
  <c r="BP42" i="22"/>
  <c r="AV41" i="22"/>
  <c r="BF41" i="22" s="1"/>
  <c r="BA42" i="22"/>
  <c r="AZ42" i="22"/>
  <c r="AU41" i="22"/>
  <c r="BE41" i="22" s="1"/>
  <c r="BT43" i="22"/>
  <c r="BO42" i="22"/>
  <c r="BK40" i="22"/>
  <c r="AY43" i="22"/>
  <c r="AT42" i="22"/>
  <c r="BD42" i="22" s="1"/>
  <c r="BJ40" i="22"/>
  <c r="BN43" i="22"/>
  <c r="BS44" i="22"/>
  <c r="BI41" i="22"/>
  <c r="O80" i="11"/>
  <c r="Q78" i="11"/>
  <c r="P79" i="11"/>
  <c r="J60" i="20"/>
  <c r="L59" i="20"/>
  <c r="K59" i="20"/>
  <c r="O58" i="20"/>
  <c r="M58" i="20"/>
  <c r="E60" i="20"/>
  <c r="G60" i="20" s="1"/>
  <c r="F60" i="20"/>
  <c r="D61" i="20"/>
  <c r="Y47" i="22" l="1"/>
  <c r="AD48" i="22"/>
  <c r="X48" i="22"/>
  <c r="AC49" i="22"/>
  <c r="Z47" i="22"/>
  <c r="AE48" i="22"/>
  <c r="M47" i="22"/>
  <c r="H48" i="22"/>
  <c r="K49" i="22"/>
  <c r="F50" i="22"/>
  <c r="G49" i="22"/>
  <c r="L48" i="22"/>
  <c r="AQ49" i="22"/>
  <c r="AP48" i="22"/>
  <c r="BO43" i="22"/>
  <c r="BT44" i="22"/>
  <c r="BI42" i="22"/>
  <c r="BJ41" i="22"/>
  <c r="AU42" i="22"/>
  <c r="BE42" i="22" s="1"/>
  <c r="AZ43" i="22"/>
  <c r="AV42" i="22"/>
  <c r="BF42" i="22" s="1"/>
  <c r="BA43" i="22"/>
  <c r="AY44" i="22"/>
  <c r="AT43" i="22"/>
  <c r="BD43" i="22" s="1"/>
  <c r="BS45" i="22"/>
  <c r="BN44" i="22"/>
  <c r="BK41" i="22"/>
  <c r="BU44" i="22"/>
  <c r="BP43" i="22"/>
  <c r="O81" i="11"/>
  <c r="Q79" i="11"/>
  <c r="P80" i="11"/>
  <c r="E61" i="20"/>
  <c r="G61" i="20" s="1"/>
  <c r="D62" i="20"/>
  <c r="F61" i="20"/>
  <c r="O59" i="20"/>
  <c r="M59" i="20"/>
  <c r="J61" i="20"/>
  <c r="L60" i="20"/>
  <c r="K60" i="20"/>
  <c r="AE49" i="22" l="1"/>
  <c r="Z48" i="22"/>
  <c r="AC50" i="22"/>
  <c r="X49" i="22"/>
  <c r="Y48" i="22"/>
  <c r="AD49" i="22"/>
  <c r="G50" i="22"/>
  <c r="L49" i="22"/>
  <c r="K50" i="22"/>
  <c r="F51" i="22"/>
  <c r="H49" i="22"/>
  <c r="M48" i="22"/>
  <c r="AP49" i="22"/>
  <c r="AQ50" i="22"/>
  <c r="AU43" i="22"/>
  <c r="BE43" i="22" s="1"/>
  <c r="AZ44" i="22"/>
  <c r="BK42" i="22"/>
  <c r="AY45" i="22"/>
  <c r="AT44" i="22"/>
  <c r="BD44" i="22" s="1"/>
  <c r="BT45" i="22"/>
  <c r="BO44" i="22"/>
  <c r="BN45" i="22"/>
  <c r="BS46" i="22"/>
  <c r="BJ42" i="22"/>
  <c r="AV43" i="22"/>
  <c r="BF43" i="22" s="1"/>
  <c r="BA44" i="22"/>
  <c r="BI43" i="22"/>
  <c r="BU45" i="22"/>
  <c r="BP44" i="22"/>
  <c r="Q80" i="11"/>
  <c r="O82" i="11"/>
  <c r="P81" i="11"/>
  <c r="J62" i="20"/>
  <c r="L61" i="20"/>
  <c r="K61" i="20"/>
  <c r="D63" i="20"/>
  <c r="E62" i="20"/>
  <c r="G62" i="20" s="1"/>
  <c r="F62" i="20"/>
  <c r="M60" i="20"/>
  <c r="O60" i="20"/>
  <c r="AD50" i="22" l="1"/>
  <c r="Y49" i="22"/>
  <c r="X50" i="22"/>
  <c r="AC51" i="22"/>
  <c r="Z49" i="22"/>
  <c r="AE50" i="22"/>
  <c r="M49" i="22"/>
  <c r="H50" i="22"/>
  <c r="K51" i="22"/>
  <c r="F52" i="22"/>
  <c r="G51" i="22"/>
  <c r="L50" i="22"/>
  <c r="AQ51" i="22"/>
  <c r="AP50" i="22"/>
  <c r="BT46" i="22"/>
  <c r="BO45" i="22"/>
  <c r="AY46" i="22"/>
  <c r="AT45" i="22"/>
  <c r="BD45" i="22" s="1"/>
  <c r="BJ43" i="22"/>
  <c r="BP45" i="22"/>
  <c r="BU46" i="22"/>
  <c r="BK43" i="22"/>
  <c r="AV44" i="22"/>
  <c r="BF44" i="22" s="1"/>
  <c r="BA45" i="22"/>
  <c r="BI44" i="22"/>
  <c r="BN46" i="22"/>
  <c r="BS47" i="22"/>
  <c r="AZ45" i="22"/>
  <c r="AU44" i="22"/>
  <c r="BE44" i="22" s="1"/>
  <c r="Q81" i="11"/>
  <c r="P82" i="11"/>
  <c r="O83" i="11"/>
  <c r="D64" i="20"/>
  <c r="E63" i="20"/>
  <c r="G63" i="20" s="1"/>
  <c r="F63" i="20"/>
  <c r="O61" i="20"/>
  <c r="M61" i="20"/>
  <c r="J63" i="20"/>
  <c r="L62" i="20"/>
  <c r="K62" i="20"/>
  <c r="AE51" i="22" l="1"/>
  <c r="Z50" i="22"/>
  <c r="AC52" i="22"/>
  <c r="X51" i="22"/>
  <c r="Y50" i="22"/>
  <c r="AD51" i="22"/>
  <c r="L51" i="22"/>
  <c r="G52" i="22"/>
  <c r="K52" i="22"/>
  <c r="F53" i="22"/>
  <c r="H51" i="22"/>
  <c r="M50" i="22"/>
  <c r="AP51" i="22"/>
  <c r="AQ52" i="22"/>
  <c r="BJ44" i="22"/>
  <c r="AZ46" i="22"/>
  <c r="AU45" i="22"/>
  <c r="BE45" i="22" s="1"/>
  <c r="BK44" i="22"/>
  <c r="AT46" i="22"/>
  <c r="BD46" i="22" s="1"/>
  <c r="AY47" i="22"/>
  <c r="BS48" i="22"/>
  <c r="BN47" i="22"/>
  <c r="BO46" i="22"/>
  <c r="BT47" i="22"/>
  <c r="BP46" i="22"/>
  <c r="BU47" i="22"/>
  <c r="AV45" i="22"/>
  <c r="BF45" i="22" s="1"/>
  <c r="BA46" i="22"/>
  <c r="BI45" i="22"/>
  <c r="Q82" i="11"/>
  <c r="O84" i="11"/>
  <c r="P83" i="11"/>
  <c r="L63" i="20"/>
  <c r="K63" i="20"/>
  <c r="J64" i="20"/>
  <c r="M62" i="20"/>
  <c r="O62" i="20"/>
  <c r="E64" i="20"/>
  <c r="G64" i="20" s="1"/>
  <c r="D65" i="20"/>
  <c r="F64" i="20"/>
  <c r="Y51" i="22" l="1"/>
  <c r="AD52" i="22"/>
  <c r="AC53" i="22"/>
  <c r="X52" i="22"/>
  <c r="Z51" i="22"/>
  <c r="AE52" i="22"/>
  <c r="H52" i="22"/>
  <c r="M51" i="22"/>
  <c r="K53" i="22"/>
  <c r="F54" i="22"/>
  <c r="G53" i="22"/>
  <c r="L52" i="22"/>
  <c r="AQ53" i="22"/>
  <c r="AP52" i="22"/>
  <c r="BA47" i="22"/>
  <c r="AV46" i="22"/>
  <c r="BF46" i="22" s="1"/>
  <c r="BN48" i="22"/>
  <c r="BS49" i="22"/>
  <c r="AU46" i="22"/>
  <c r="BE46" i="22" s="1"/>
  <c r="AZ47" i="22"/>
  <c r="BK45" i="22"/>
  <c r="BT48" i="22"/>
  <c r="BO47" i="22"/>
  <c r="BJ45" i="22"/>
  <c r="AT47" i="22"/>
  <c r="BD47" i="22" s="1"/>
  <c r="AY48" i="22"/>
  <c r="BP47" i="22"/>
  <c r="BU48" i="22"/>
  <c r="BI46" i="22"/>
  <c r="P84" i="11"/>
  <c r="O85" i="11"/>
  <c r="Q83" i="11"/>
  <c r="L64" i="20"/>
  <c r="K64" i="20"/>
  <c r="J65" i="20"/>
  <c r="O63" i="20"/>
  <c r="M63" i="20"/>
  <c r="E65" i="20"/>
  <c r="G65" i="20" s="1"/>
  <c r="D66" i="20"/>
  <c r="F65" i="20"/>
  <c r="X53" i="22" l="1"/>
  <c r="AC54" i="22"/>
  <c r="Y52" i="22"/>
  <c r="AD53" i="22"/>
  <c r="Z52" i="22"/>
  <c r="AE53" i="22"/>
  <c r="L53" i="22"/>
  <c r="G54" i="22"/>
  <c r="K54" i="22"/>
  <c r="F55" i="22"/>
  <c r="H53" i="22"/>
  <c r="M52" i="22"/>
  <c r="AP53" i="22"/>
  <c r="AQ54" i="22"/>
  <c r="AZ48" i="22"/>
  <c r="AU47" i="22"/>
  <c r="BE47" i="22" s="1"/>
  <c r="AT48" i="22"/>
  <c r="BD48" i="22" s="1"/>
  <c r="AY49" i="22"/>
  <c r="BN49" i="22"/>
  <c r="BS50" i="22"/>
  <c r="BT49" i="22"/>
  <c r="BO48" i="22"/>
  <c r="BI47" i="22"/>
  <c r="BP48" i="22"/>
  <c r="BU49" i="22"/>
  <c r="BJ46" i="22"/>
  <c r="BK46" i="22"/>
  <c r="BA48" i="22"/>
  <c r="AV47" i="22"/>
  <c r="BF47" i="22" s="1"/>
  <c r="Q84" i="11"/>
  <c r="P85" i="11"/>
  <c r="O86" i="11"/>
  <c r="O64" i="20"/>
  <c r="M64" i="20"/>
  <c r="L65" i="20"/>
  <c r="J66" i="20"/>
  <c r="K65" i="20"/>
  <c r="E66" i="20"/>
  <c r="G66" i="20" s="1"/>
  <c r="D67" i="20"/>
  <c r="F66" i="20"/>
  <c r="Z53" i="22" l="1"/>
  <c r="AE54" i="22"/>
  <c r="Y53" i="22"/>
  <c r="AD54" i="22"/>
  <c r="X54" i="22"/>
  <c r="AC55" i="22"/>
  <c r="H54" i="22"/>
  <c r="M53" i="22"/>
  <c r="F56" i="22"/>
  <c r="K55" i="22"/>
  <c r="L54" i="22"/>
  <c r="G55" i="22"/>
  <c r="AP54" i="22"/>
  <c r="AQ55" i="22"/>
  <c r="AT49" i="22"/>
  <c r="BD49" i="22" s="1"/>
  <c r="AY50" i="22"/>
  <c r="AV48" i="22"/>
  <c r="BF48" i="22" s="1"/>
  <c r="BA49" i="22"/>
  <c r="BK47" i="22"/>
  <c r="BT50" i="22"/>
  <c r="BO49" i="22"/>
  <c r="BI48" i="22"/>
  <c r="BJ47" i="22"/>
  <c r="BP49" i="22"/>
  <c r="BU50" i="22"/>
  <c r="BS51" i="22"/>
  <c r="BN50" i="22"/>
  <c r="AU48" i="22"/>
  <c r="BE48" i="22" s="1"/>
  <c r="AZ49" i="22"/>
  <c r="O87" i="11"/>
  <c r="P86" i="11"/>
  <c r="Q85" i="11"/>
  <c r="O65" i="20"/>
  <c r="M65" i="20"/>
  <c r="J67" i="20"/>
  <c r="K66" i="20"/>
  <c r="L66" i="20"/>
  <c r="D68" i="20"/>
  <c r="E67" i="20"/>
  <c r="G67" i="20" s="1"/>
  <c r="F67" i="20"/>
  <c r="X55" i="22" l="1"/>
  <c r="AC56" i="22"/>
  <c r="Y54" i="22"/>
  <c r="AD55" i="22"/>
  <c r="AE55" i="22"/>
  <c r="Z54" i="22"/>
  <c r="L55" i="22"/>
  <c r="G56" i="22"/>
  <c r="K56" i="22"/>
  <c r="F57" i="22"/>
  <c r="H55" i="22"/>
  <c r="M54" i="22"/>
  <c r="AP55" i="22"/>
  <c r="AQ56" i="22"/>
  <c r="AZ50" i="22"/>
  <c r="AU49" i="22"/>
  <c r="BE49" i="22" s="1"/>
  <c r="BJ48" i="22"/>
  <c r="BA50" i="22"/>
  <c r="AV49" i="22"/>
  <c r="BF49" i="22" s="1"/>
  <c r="BK48" i="22"/>
  <c r="BS52" i="22"/>
  <c r="BN51" i="22"/>
  <c r="BT51" i="22"/>
  <c r="BO50" i="22"/>
  <c r="BP50" i="22"/>
  <c r="BU51" i="22"/>
  <c r="BI49" i="22"/>
  <c r="AY51" i="22"/>
  <c r="AT50" i="22"/>
  <c r="BD50" i="22" s="1"/>
  <c r="O88" i="11"/>
  <c r="Q86" i="11"/>
  <c r="P87" i="11"/>
  <c r="O66" i="20"/>
  <c r="M66" i="20"/>
  <c r="D69" i="20"/>
  <c r="F68" i="20"/>
  <c r="E68" i="20"/>
  <c r="G68" i="20" s="1"/>
  <c r="J68" i="20"/>
  <c r="K67" i="20"/>
  <c r="L67" i="20"/>
  <c r="AD56" i="22" l="1"/>
  <c r="Y55" i="22"/>
  <c r="AE56" i="22"/>
  <c r="Z55" i="22"/>
  <c r="AC57" i="22"/>
  <c r="X56" i="22"/>
  <c r="M55" i="22"/>
  <c r="H56" i="22"/>
  <c r="F58" i="22"/>
  <c r="K57" i="22"/>
  <c r="L56" i="22"/>
  <c r="G57" i="22"/>
  <c r="AQ57" i="22"/>
  <c r="AP56" i="22"/>
  <c r="BK49" i="22"/>
  <c r="AT51" i="22"/>
  <c r="BD51" i="22" s="1"/>
  <c r="AY52" i="22"/>
  <c r="BO51" i="22"/>
  <c r="BT52" i="22"/>
  <c r="BJ49" i="22"/>
  <c r="BI50" i="22"/>
  <c r="BA51" i="22"/>
  <c r="AV50" i="22"/>
  <c r="BF50" i="22" s="1"/>
  <c r="BU52" i="22"/>
  <c r="BP51" i="22"/>
  <c r="BS53" i="22"/>
  <c r="BN52" i="22"/>
  <c r="AZ51" i="22"/>
  <c r="AU50" i="22"/>
  <c r="BE50" i="22" s="1"/>
  <c r="O89" i="11"/>
  <c r="Q87" i="11"/>
  <c r="P88" i="11"/>
  <c r="D70" i="20"/>
  <c r="F69" i="20"/>
  <c r="E69" i="20"/>
  <c r="G69" i="20" s="1"/>
  <c r="K68" i="20"/>
  <c r="J69" i="20"/>
  <c r="L68" i="20"/>
  <c r="O67" i="20"/>
  <c r="M67" i="20"/>
  <c r="X57" i="22" l="1"/>
  <c r="AC58" i="22"/>
  <c r="AE57" i="22"/>
  <c r="Z56" i="22"/>
  <c r="Y56" i="22"/>
  <c r="AD57" i="22"/>
  <c r="G58" i="22"/>
  <c r="L57" i="22"/>
  <c r="K58" i="22"/>
  <c r="F59" i="22"/>
  <c r="M56" i="22"/>
  <c r="H57" i="22"/>
  <c r="AQ58" i="22"/>
  <c r="AP57" i="22"/>
  <c r="AY53" i="22"/>
  <c r="AT52" i="22"/>
  <c r="BD52" i="22" s="1"/>
  <c r="BT53" i="22"/>
  <c r="BO52" i="22"/>
  <c r="AZ52" i="22"/>
  <c r="AU51" i="22"/>
  <c r="BE51" i="22" s="1"/>
  <c r="BS54" i="22"/>
  <c r="BN53" i="22"/>
  <c r="BA52" i="22"/>
  <c r="AV51" i="22"/>
  <c r="BF51" i="22" s="1"/>
  <c r="BK50" i="22"/>
  <c r="BU53" i="22"/>
  <c r="BP52" i="22"/>
  <c r="BI51" i="22"/>
  <c r="BJ50" i="22"/>
  <c r="O90" i="11"/>
  <c r="P89" i="11"/>
  <c r="Q88" i="11"/>
  <c r="J70" i="20"/>
  <c r="K69" i="20"/>
  <c r="L69" i="20"/>
  <c r="M68" i="20"/>
  <c r="O68" i="20"/>
  <c r="F70" i="20"/>
  <c r="E70" i="20"/>
  <c r="G70" i="20" s="1"/>
  <c r="D71" i="20"/>
  <c r="Z57" i="22" l="1"/>
  <c r="AE58" i="22"/>
  <c r="X58" i="22"/>
  <c r="AC59" i="22"/>
  <c r="Y57" i="22"/>
  <c r="AD58" i="22"/>
  <c r="M57" i="22"/>
  <c r="H58" i="22"/>
  <c r="F60" i="22"/>
  <c r="K59" i="22"/>
  <c r="L58" i="22"/>
  <c r="G59" i="22"/>
  <c r="AP58" i="22"/>
  <c r="AQ59" i="22"/>
  <c r="BN54" i="22"/>
  <c r="BS55" i="22"/>
  <c r="BJ51" i="22"/>
  <c r="BK51" i="22"/>
  <c r="AY54" i="22"/>
  <c r="AT53" i="22"/>
  <c r="BD53" i="22" s="1"/>
  <c r="BU54" i="22"/>
  <c r="BP53" i="22"/>
  <c r="BO53" i="22"/>
  <c r="BT54" i="22"/>
  <c r="BI52" i="22"/>
  <c r="BA53" i="22"/>
  <c r="AV52" i="22"/>
  <c r="BF52" i="22" s="1"/>
  <c r="AU52" i="22"/>
  <c r="BE52" i="22" s="1"/>
  <c r="AZ53" i="22"/>
  <c r="O91" i="11"/>
  <c r="P90" i="11"/>
  <c r="Q89" i="11"/>
  <c r="O69" i="20"/>
  <c r="M69" i="20"/>
  <c r="E71" i="20"/>
  <c r="G71" i="20" s="1"/>
  <c r="D72" i="20"/>
  <c r="F71" i="20"/>
  <c r="K70" i="20"/>
  <c r="J71" i="20"/>
  <c r="L70" i="20"/>
  <c r="Y58" i="22" l="1"/>
  <c r="AD59" i="22"/>
  <c r="X59" i="22"/>
  <c r="AC60" i="22"/>
  <c r="AE59" i="22"/>
  <c r="Z58" i="22"/>
  <c r="F61" i="22"/>
  <c r="K60" i="22"/>
  <c r="L59" i="22"/>
  <c r="G60" i="22"/>
  <c r="H59" i="22"/>
  <c r="M58" i="22"/>
  <c r="AQ60" i="22"/>
  <c r="AP59" i="22"/>
  <c r="AU53" i="22"/>
  <c r="BE53" i="22" s="1"/>
  <c r="AZ54" i="22"/>
  <c r="BJ52" i="22"/>
  <c r="AV53" i="22"/>
  <c r="BF53" i="22" s="1"/>
  <c r="BA54" i="22"/>
  <c r="AY55" i="22"/>
  <c r="AT54" i="22"/>
  <c r="BD54" i="22" s="1"/>
  <c r="BT55" i="22"/>
  <c r="BO54" i="22"/>
  <c r="BI53" i="22"/>
  <c r="BK52" i="22"/>
  <c r="BN55" i="22"/>
  <c r="BS56" i="22"/>
  <c r="BU55" i="22"/>
  <c r="BP54" i="22"/>
  <c r="O92" i="11"/>
  <c r="P91" i="11"/>
  <c r="Q90" i="11"/>
  <c r="M70" i="20"/>
  <c r="O70" i="20"/>
  <c r="D73" i="20"/>
  <c r="E72" i="20"/>
  <c r="G72" i="20" s="1"/>
  <c r="F72" i="20"/>
  <c r="J72" i="20"/>
  <c r="L71" i="20"/>
  <c r="K71" i="20"/>
  <c r="AE60" i="22" l="1"/>
  <c r="Z59" i="22"/>
  <c r="X60" i="22"/>
  <c r="AC61" i="22"/>
  <c r="AD60" i="22"/>
  <c r="Y59" i="22"/>
  <c r="L60" i="22"/>
  <c r="G61" i="22"/>
  <c r="H60" i="22"/>
  <c r="M59" i="22"/>
  <c r="F62" i="22"/>
  <c r="K61" i="22"/>
  <c r="AP60" i="22"/>
  <c r="AQ61" i="22"/>
  <c r="AV54" i="22"/>
  <c r="BF54" i="22" s="1"/>
  <c r="BA55" i="22"/>
  <c r="AT55" i="22"/>
  <c r="BD55" i="22" s="1"/>
  <c r="AY56" i="22"/>
  <c r="BU56" i="22"/>
  <c r="BP55" i="22"/>
  <c r="BS57" i="22"/>
  <c r="BN56" i="22"/>
  <c r="BO55" i="22"/>
  <c r="BT56" i="22"/>
  <c r="BJ53" i="22"/>
  <c r="BK53" i="22"/>
  <c r="AZ55" i="22"/>
  <c r="AU54" i="22"/>
  <c r="BE54" i="22" s="1"/>
  <c r="BI54" i="22"/>
  <c r="O93" i="11"/>
  <c r="P92" i="11"/>
  <c r="Q91" i="11"/>
  <c r="K72" i="20"/>
  <c r="L72" i="20"/>
  <c r="J73" i="20"/>
  <c r="E73" i="20"/>
  <c r="G73" i="20" s="1"/>
  <c r="F73" i="20"/>
  <c r="D74" i="20"/>
  <c r="O71" i="20"/>
  <c r="M71" i="20"/>
  <c r="Y60" i="22" l="1"/>
  <c r="AD61" i="22"/>
  <c r="AC62" i="22"/>
  <c r="X61" i="22"/>
  <c r="Z60" i="22"/>
  <c r="AE61" i="22"/>
  <c r="F63" i="22"/>
  <c r="K62" i="22"/>
  <c r="M60" i="22"/>
  <c r="H61" i="22"/>
  <c r="G62" i="22"/>
  <c r="L61" i="22"/>
  <c r="AQ62" i="22"/>
  <c r="AP61" i="22"/>
  <c r="BT57" i="22"/>
  <c r="BO56" i="22"/>
  <c r="AY57" i="22"/>
  <c r="AT56" i="22"/>
  <c r="BD56" i="22" s="1"/>
  <c r="BI55" i="22"/>
  <c r="BJ54" i="22"/>
  <c r="BS58" i="22"/>
  <c r="BN57" i="22"/>
  <c r="BU57" i="22"/>
  <c r="BP56" i="22"/>
  <c r="AV55" i="22"/>
  <c r="BF55" i="22" s="1"/>
  <c r="BA56" i="22"/>
  <c r="BK54" i="22"/>
  <c r="AU55" i="22"/>
  <c r="BE55" i="22" s="1"/>
  <c r="AZ56" i="22"/>
  <c r="O94" i="11"/>
  <c r="Q92" i="11"/>
  <c r="P93" i="11"/>
  <c r="J74" i="20"/>
  <c r="L73" i="20"/>
  <c r="K73" i="20"/>
  <c r="D75" i="20"/>
  <c r="E74" i="20"/>
  <c r="G74" i="20" s="1"/>
  <c r="F74" i="20"/>
  <c r="O72" i="20"/>
  <c r="M72" i="20"/>
  <c r="AC63" i="22" l="1"/>
  <c r="X62" i="22"/>
  <c r="Y61" i="22"/>
  <c r="AD62" i="22"/>
  <c r="Z61" i="22"/>
  <c r="AE62" i="22"/>
  <c r="L62" i="22"/>
  <c r="G63" i="22"/>
  <c r="H62" i="22"/>
  <c r="M61" i="22"/>
  <c r="K63" i="22"/>
  <c r="F64" i="22"/>
  <c r="AQ63" i="22"/>
  <c r="AP62" i="22"/>
  <c r="BI56" i="22"/>
  <c r="BK55" i="22"/>
  <c r="BA57" i="22"/>
  <c r="AV56" i="22"/>
  <c r="BF56" i="22" s="1"/>
  <c r="AZ57" i="22"/>
  <c r="AU56" i="22"/>
  <c r="BE56" i="22" s="1"/>
  <c r="BU58" i="22"/>
  <c r="BP57" i="22"/>
  <c r="BS59" i="22"/>
  <c r="BN58" i="22"/>
  <c r="AT57" i="22"/>
  <c r="BD57" i="22" s="1"/>
  <c r="AY58" i="22"/>
  <c r="BJ55" i="22"/>
  <c r="BT58" i="22"/>
  <c r="BO57" i="22"/>
  <c r="O95" i="11"/>
  <c r="P94" i="11"/>
  <c r="Q93" i="11"/>
  <c r="D76" i="20"/>
  <c r="F75" i="20"/>
  <c r="E75" i="20"/>
  <c r="G75" i="20" s="1"/>
  <c r="O73" i="20"/>
  <c r="M73" i="20"/>
  <c r="J75" i="20"/>
  <c r="K74" i="20"/>
  <c r="L74" i="20"/>
  <c r="AE63" i="22" l="1"/>
  <c r="Z62" i="22"/>
  <c r="AD63" i="22"/>
  <c r="Y62" i="22"/>
  <c r="X63" i="22"/>
  <c r="AC64" i="22"/>
  <c r="M62" i="22"/>
  <c r="H63" i="22"/>
  <c r="L63" i="22"/>
  <c r="G64" i="22"/>
  <c r="F65" i="22"/>
  <c r="K64" i="22"/>
  <c r="AP63" i="22"/>
  <c r="AQ64" i="22"/>
  <c r="BJ56" i="22"/>
  <c r="BK56" i="22"/>
  <c r="BO58" i="22"/>
  <c r="BT59" i="22"/>
  <c r="BU59" i="22"/>
  <c r="BP58" i="22"/>
  <c r="BS60" i="22"/>
  <c r="BN59" i="22"/>
  <c r="AV57" i="22"/>
  <c r="BF57" i="22" s="1"/>
  <c r="BA58" i="22"/>
  <c r="AY59" i="22"/>
  <c r="AT58" i="22"/>
  <c r="BD58" i="22" s="1"/>
  <c r="BI57" i="22"/>
  <c r="AU57" i="22"/>
  <c r="BE57" i="22" s="1"/>
  <c r="AZ58" i="22"/>
  <c r="P95" i="11"/>
  <c r="O96" i="11"/>
  <c r="Q94" i="11"/>
  <c r="K75" i="20"/>
  <c r="J76" i="20"/>
  <c r="L75" i="20"/>
  <c r="O74" i="20"/>
  <c r="M74" i="20"/>
  <c r="E76" i="20"/>
  <c r="G76" i="20" s="1"/>
  <c r="F76" i="20"/>
  <c r="D77" i="20"/>
  <c r="X64" i="22" l="1"/>
  <c r="AC65" i="22"/>
  <c r="AD64" i="22"/>
  <c r="Y63" i="22"/>
  <c r="AE64" i="22"/>
  <c r="Z63" i="22"/>
  <c r="K65" i="22"/>
  <c r="F66" i="22"/>
  <c r="L64" i="22"/>
  <c r="G65" i="22"/>
  <c r="M63" i="22"/>
  <c r="H64" i="22"/>
  <c r="AQ65" i="22"/>
  <c r="AP64" i="22"/>
  <c r="BT60" i="22"/>
  <c r="BO59" i="22"/>
  <c r="BK57" i="22"/>
  <c r="BA59" i="22"/>
  <c r="AV58" i="22"/>
  <c r="BF58" i="22" s="1"/>
  <c r="BI58" i="22"/>
  <c r="BS61" i="22"/>
  <c r="BN60" i="22"/>
  <c r="AZ59" i="22"/>
  <c r="AU58" i="22"/>
  <c r="BE58" i="22" s="1"/>
  <c r="AY60" i="22"/>
  <c r="AT59" i="22"/>
  <c r="BD59" i="22" s="1"/>
  <c r="BP59" i="22"/>
  <c r="BU60" i="22"/>
  <c r="BJ57" i="22"/>
  <c r="P96" i="11"/>
  <c r="Q95" i="11"/>
  <c r="O97" i="11"/>
  <c r="D78" i="20"/>
  <c r="E77" i="20"/>
  <c r="G77" i="20" s="1"/>
  <c r="F77" i="20"/>
  <c r="J77" i="20"/>
  <c r="K76" i="20"/>
  <c r="L76" i="20"/>
  <c r="O75" i="20"/>
  <c r="M75" i="20"/>
  <c r="Z64" i="22" l="1"/>
  <c r="AE65" i="22"/>
  <c r="AD65" i="22"/>
  <c r="Y64" i="22"/>
  <c r="X65" i="22"/>
  <c r="AC66" i="22"/>
  <c r="G66" i="22"/>
  <c r="L65" i="22"/>
  <c r="M64" i="22"/>
  <c r="H65" i="22"/>
  <c r="F67" i="22"/>
  <c r="K66" i="22"/>
  <c r="AQ66" i="22"/>
  <c r="AP65" i="22"/>
  <c r="BU61" i="22"/>
  <c r="BP60" i="22"/>
  <c r="BJ58" i="22"/>
  <c r="AV59" i="22"/>
  <c r="BF59" i="22" s="1"/>
  <c r="BA60" i="22"/>
  <c r="AY61" i="22"/>
  <c r="AT60" i="22"/>
  <c r="BD60" i="22" s="1"/>
  <c r="BN61" i="22"/>
  <c r="BS62" i="22"/>
  <c r="BK58" i="22"/>
  <c r="BI59" i="22"/>
  <c r="AU59" i="22"/>
  <c r="BE59" i="22" s="1"/>
  <c r="AZ60" i="22"/>
  <c r="BT61" i="22"/>
  <c r="BO60" i="22"/>
  <c r="P97" i="11"/>
  <c r="O98" i="11"/>
  <c r="Q96" i="11"/>
  <c r="M76" i="20"/>
  <c r="O76" i="20"/>
  <c r="F78" i="20"/>
  <c r="D79" i="20"/>
  <c r="E78" i="20"/>
  <c r="G78" i="20" s="1"/>
  <c r="K77" i="20"/>
  <c r="J78" i="20"/>
  <c r="L77" i="20"/>
  <c r="AD66" i="22" l="1"/>
  <c r="Y65" i="22"/>
  <c r="X66" i="22"/>
  <c r="AC67" i="22"/>
  <c r="Z65" i="22"/>
  <c r="AE66" i="22"/>
  <c r="K67" i="22"/>
  <c r="F68" i="22"/>
  <c r="H66" i="22"/>
  <c r="M65" i="22"/>
  <c r="L66" i="22"/>
  <c r="G67" i="22"/>
  <c r="AP66" i="22"/>
  <c r="AQ67" i="22"/>
  <c r="BO61" i="22"/>
  <c r="BT62" i="22"/>
  <c r="BI60" i="22"/>
  <c r="AU60" i="22"/>
  <c r="BE60" i="22" s="1"/>
  <c r="AZ61" i="22"/>
  <c r="BK59" i="22"/>
  <c r="BU62" i="22"/>
  <c r="BP61" i="22"/>
  <c r="BS63" i="22"/>
  <c r="BN62" i="22"/>
  <c r="AV60" i="22"/>
  <c r="BF60" i="22" s="1"/>
  <c r="BA61" i="22"/>
  <c r="BJ59" i="22"/>
  <c r="AT61" i="22"/>
  <c r="BD61" i="22" s="1"/>
  <c r="AY62" i="22"/>
  <c r="P98" i="11"/>
  <c r="O99" i="11"/>
  <c r="Q97" i="11"/>
  <c r="O77" i="20"/>
  <c r="M77" i="20"/>
  <c r="D80" i="20"/>
  <c r="E79" i="20"/>
  <c r="G79" i="20" s="1"/>
  <c r="F79" i="20"/>
  <c r="J79" i="20"/>
  <c r="K78" i="20"/>
  <c r="L78" i="20"/>
  <c r="X67" i="22" l="1"/>
  <c r="AC68" i="22"/>
  <c r="AE67" i="22"/>
  <c r="Z66" i="22"/>
  <c r="Y66" i="22"/>
  <c r="AD67" i="22"/>
  <c r="G68" i="22"/>
  <c r="L67" i="22"/>
  <c r="H67" i="22"/>
  <c r="M66" i="22"/>
  <c r="F69" i="22"/>
  <c r="K68" i="22"/>
  <c r="AP67" i="22"/>
  <c r="AQ68" i="22"/>
  <c r="BS64" i="22"/>
  <c r="BN63" i="22"/>
  <c r="AY63" i="22"/>
  <c r="AT62" i="22"/>
  <c r="BD62" i="22" s="1"/>
  <c r="BP62" i="22"/>
  <c r="BU63" i="22"/>
  <c r="BI61" i="22"/>
  <c r="AV61" i="22"/>
  <c r="BF61" i="22" s="1"/>
  <c r="BA62" i="22"/>
  <c r="BK60" i="22"/>
  <c r="BT63" i="22"/>
  <c r="BO62" i="22"/>
  <c r="AZ62" i="22"/>
  <c r="AU61" i="22"/>
  <c r="BE61" i="22" s="1"/>
  <c r="BJ60" i="22"/>
  <c r="P99" i="11"/>
  <c r="O100" i="11"/>
  <c r="Q98" i="11"/>
  <c r="D81" i="20"/>
  <c r="E80" i="20"/>
  <c r="G80" i="20" s="1"/>
  <c r="F80" i="20"/>
  <c r="L79" i="20"/>
  <c r="J80" i="20"/>
  <c r="K79" i="20"/>
  <c r="M78" i="20"/>
  <c r="O78" i="20"/>
  <c r="Y67" i="22" l="1"/>
  <c r="AD68" i="22"/>
  <c r="Z67" i="22"/>
  <c r="AE68" i="22"/>
  <c r="X68" i="22"/>
  <c r="AC69" i="22"/>
  <c r="K69" i="22"/>
  <c r="F70" i="22"/>
  <c r="M67" i="22"/>
  <c r="H68" i="22"/>
  <c r="G69" i="22"/>
  <c r="L68" i="22"/>
  <c r="AQ69" i="22"/>
  <c r="AP68" i="22"/>
  <c r="BA63" i="22"/>
  <c r="AV62" i="22"/>
  <c r="BF62" i="22" s="1"/>
  <c r="AZ63" i="22"/>
  <c r="AU62" i="22"/>
  <c r="BE62" i="22" s="1"/>
  <c r="AY64" i="22"/>
  <c r="AT63" i="22"/>
  <c r="BD63" i="22" s="1"/>
  <c r="BJ61" i="22"/>
  <c r="BU64" i="22"/>
  <c r="BP63" i="22"/>
  <c r="BO63" i="22"/>
  <c r="BT64" i="22"/>
  <c r="BI62" i="22"/>
  <c r="BN64" i="22"/>
  <c r="BS65" i="22"/>
  <c r="BK61" i="22"/>
  <c r="P100" i="11"/>
  <c r="Q99" i="11"/>
  <c r="O101" i="11"/>
  <c r="J81" i="20"/>
  <c r="L80" i="20"/>
  <c r="K80" i="20"/>
  <c r="O79" i="20"/>
  <c r="M79" i="20"/>
  <c r="D82" i="20"/>
  <c r="F81" i="20"/>
  <c r="E81" i="20"/>
  <c r="G81" i="20" s="1"/>
  <c r="Z68" i="22" l="1"/>
  <c r="AE69" i="22"/>
  <c r="AD69" i="22"/>
  <c r="Y68" i="22"/>
  <c r="AC70" i="22"/>
  <c r="X69" i="22"/>
  <c r="G70" i="22"/>
  <c r="L69" i="22"/>
  <c r="M68" i="22"/>
  <c r="H69" i="22"/>
  <c r="F71" i="22"/>
  <c r="K70" i="22"/>
  <c r="AP69" i="22"/>
  <c r="AQ70" i="22"/>
  <c r="BI63" i="22"/>
  <c r="AY65" i="22"/>
  <c r="AT64" i="22"/>
  <c r="BD64" i="22" s="1"/>
  <c r="BS66" i="22"/>
  <c r="BN65" i="22"/>
  <c r="BJ62" i="22"/>
  <c r="BT65" i="22"/>
  <c r="BO64" i="22"/>
  <c r="BA64" i="22"/>
  <c r="AV63" i="22"/>
  <c r="BF63" i="22" s="1"/>
  <c r="BK62" i="22"/>
  <c r="BP64" i="22"/>
  <c r="BU65" i="22"/>
  <c r="AU63" i="22"/>
  <c r="BE63" i="22" s="1"/>
  <c r="AZ64" i="22"/>
  <c r="P101" i="11"/>
  <c r="O102" i="11"/>
  <c r="Q100" i="11"/>
  <c r="M80" i="20"/>
  <c r="O80" i="20"/>
  <c r="F82" i="20"/>
  <c r="D83" i="20"/>
  <c r="E82" i="20"/>
  <c r="G82" i="20" s="1"/>
  <c r="J82" i="20"/>
  <c r="L81" i="20"/>
  <c r="K81" i="20"/>
  <c r="AC71" i="22" l="1"/>
  <c r="X70" i="22"/>
  <c r="AD70" i="22"/>
  <c r="Y69" i="22"/>
  <c r="AE70" i="22"/>
  <c r="Z69" i="22"/>
  <c r="K71" i="22"/>
  <c r="F72" i="22"/>
  <c r="H70" i="22"/>
  <c r="M69" i="22"/>
  <c r="G71" i="22"/>
  <c r="L70" i="22"/>
  <c r="AQ71" i="22"/>
  <c r="AP70" i="22"/>
  <c r="AZ65" i="22"/>
  <c r="AU64" i="22"/>
  <c r="BE64" i="22" s="1"/>
  <c r="BJ63" i="22"/>
  <c r="BI64" i="22"/>
  <c r="BP65" i="22"/>
  <c r="BU66" i="22"/>
  <c r="BA65" i="22"/>
  <c r="AV64" i="22"/>
  <c r="BF64" i="22" s="1"/>
  <c r="BN66" i="22"/>
  <c r="BS67" i="22"/>
  <c r="AY66" i="22"/>
  <c r="AT65" i="22"/>
  <c r="BD65" i="22" s="1"/>
  <c r="BO65" i="22"/>
  <c r="BT66" i="22"/>
  <c r="BK63" i="22"/>
  <c r="P102" i="11"/>
  <c r="Q101" i="11"/>
  <c r="O103" i="11"/>
  <c r="J83" i="20"/>
  <c r="L82" i="20"/>
  <c r="K82" i="20"/>
  <c r="F83" i="20"/>
  <c r="E83" i="20"/>
  <c r="G83" i="20" s="1"/>
  <c r="O81" i="20"/>
  <c r="M81" i="20"/>
  <c r="Z70" i="22" l="1"/>
  <c r="AE71" i="22"/>
  <c r="AD71" i="22"/>
  <c r="Y70" i="22"/>
  <c r="X71" i="22"/>
  <c r="AC72" i="22"/>
  <c r="G72" i="22"/>
  <c r="L71" i="22"/>
  <c r="M70" i="22"/>
  <c r="H71" i="22"/>
  <c r="K72" i="22"/>
  <c r="AQ72" i="22"/>
  <c r="AP71" i="22"/>
  <c r="BO66" i="22"/>
  <c r="BT67" i="22"/>
  <c r="AY67" i="22"/>
  <c r="AT66" i="22"/>
  <c r="BD66" i="22" s="1"/>
  <c r="BN67" i="22"/>
  <c r="BS68" i="22"/>
  <c r="BU67" i="22"/>
  <c r="BP66" i="22"/>
  <c r="AU65" i="22"/>
  <c r="BE65" i="22" s="1"/>
  <c r="AZ66" i="22"/>
  <c r="BJ64" i="22"/>
  <c r="BK64" i="22"/>
  <c r="BA66" i="22"/>
  <c r="AV65" i="22"/>
  <c r="BF65" i="22" s="1"/>
  <c r="BI65" i="22"/>
  <c r="Q102" i="11"/>
  <c r="O104" i="11"/>
  <c r="P103" i="11"/>
  <c r="L83" i="20"/>
  <c r="K83" i="20"/>
  <c r="M82" i="20"/>
  <c r="O82" i="20"/>
  <c r="X72" i="22" l="1"/>
  <c r="Y71" i="22"/>
  <c r="AD72" i="22"/>
  <c r="AE72" i="22"/>
  <c r="Z71" i="22"/>
  <c r="M71" i="22"/>
  <c r="H72" i="22"/>
  <c r="L72" i="22"/>
  <c r="AP72" i="22"/>
  <c r="BI66" i="22"/>
  <c r="AU66" i="22"/>
  <c r="BE66" i="22" s="1"/>
  <c r="AZ67" i="22"/>
  <c r="BJ65" i="22"/>
  <c r="AV66" i="22"/>
  <c r="BF66" i="22" s="1"/>
  <c r="BA67" i="22"/>
  <c r="BK65" i="22"/>
  <c r="AY68" i="22"/>
  <c r="AT67" i="22"/>
  <c r="BD67" i="22" s="1"/>
  <c r="BO67" i="22"/>
  <c r="BT68" i="22"/>
  <c r="BN68" i="22"/>
  <c r="BS69" i="22"/>
  <c r="BU68" i="22"/>
  <c r="BP67" i="22"/>
  <c r="Q103" i="11"/>
  <c r="P104" i="11"/>
  <c r="O83" i="20"/>
  <c r="M83" i="20"/>
  <c r="Y72" i="22" l="1"/>
  <c r="Z72" i="22"/>
  <c r="M72" i="22"/>
  <c r="BK66" i="22"/>
  <c r="BP68" i="22"/>
  <c r="BU69" i="22"/>
  <c r="BS70" i="22"/>
  <c r="BN69" i="22"/>
  <c r="BA68" i="22"/>
  <c r="AV67" i="22"/>
  <c r="BF67" i="22" s="1"/>
  <c r="AZ68" i="22"/>
  <c r="AU67" i="22"/>
  <c r="BE67" i="22" s="1"/>
  <c r="AY69" i="22"/>
  <c r="AT68" i="22"/>
  <c r="BD68" i="22" s="1"/>
  <c r="BO68" i="22"/>
  <c r="BT69" i="22"/>
  <c r="BJ66" i="22"/>
  <c r="BI67" i="22"/>
  <c r="Q104" i="11"/>
  <c r="AU68" i="22" l="1"/>
  <c r="BE68" i="22" s="1"/>
  <c r="AZ69" i="22"/>
  <c r="BT70" i="22"/>
  <c r="BO69" i="22"/>
  <c r="BP69" i="22"/>
  <c r="BU70" i="22"/>
  <c r="AV68" i="22"/>
  <c r="BF68" i="22" s="1"/>
  <c r="BA69" i="22"/>
  <c r="BJ67" i="22"/>
  <c r="BS71" i="22"/>
  <c r="BN70" i="22"/>
  <c r="BK67" i="22"/>
  <c r="BI68" i="22"/>
  <c r="AT69" i="22"/>
  <c r="BD69" i="22" s="1"/>
  <c r="AY70" i="22"/>
  <c r="AY71" i="22" l="1"/>
  <c r="AT70" i="22"/>
  <c r="BD70" i="22" s="1"/>
  <c r="BI69" i="22"/>
  <c r="BK68" i="22"/>
  <c r="AV69" i="22"/>
  <c r="BF69" i="22" s="1"/>
  <c r="BA70" i="22"/>
  <c r="BP70" i="22"/>
  <c r="BU71" i="22"/>
  <c r="BS72" i="22"/>
  <c r="BN71" i="22"/>
  <c r="BT71" i="22"/>
  <c r="BO70" i="22"/>
  <c r="AU69" i="22"/>
  <c r="BE69" i="22" s="1"/>
  <c r="AZ70" i="22"/>
  <c r="BJ68" i="22"/>
  <c r="BJ69" i="22" l="1"/>
  <c r="BO71" i="22"/>
  <c r="BT72" i="22"/>
  <c r="AT71" i="22"/>
  <c r="BD71" i="22" s="1"/>
  <c r="AY72" i="22"/>
  <c r="AU70" i="22"/>
  <c r="BE70" i="22" s="1"/>
  <c r="AZ71" i="22"/>
  <c r="BA71" i="22"/>
  <c r="AV70" i="22"/>
  <c r="BF70" i="22" s="1"/>
  <c r="BN72" i="22"/>
  <c r="BU72" i="22"/>
  <c r="BP71" i="22"/>
  <c r="BK69" i="22"/>
  <c r="BI70" i="22"/>
  <c r="AT72" i="22" l="1"/>
  <c r="BD72" i="22" s="1"/>
  <c r="BK70" i="22"/>
  <c r="BI71" i="22"/>
  <c r="BO72" i="22"/>
  <c r="BP72" i="22"/>
  <c r="AZ72" i="22"/>
  <c r="AU71" i="22"/>
  <c r="BE71" i="22" s="1"/>
  <c r="BJ70" i="22"/>
  <c r="AV71" i="22"/>
  <c r="BF71" i="22" s="1"/>
  <c r="BA72" i="22"/>
  <c r="AU72" i="22" l="1"/>
  <c r="BE72" i="22" s="1"/>
  <c r="BK71" i="22"/>
  <c r="BI72" i="22"/>
  <c r="AV72" i="22"/>
  <c r="BF72" i="22" s="1"/>
  <c r="BJ71" i="22"/>
  <c r="BK72" i="22" l="1"/>
  <c r="BJ72" i="22"/>
  <c r="L60" i="11" l="1"/>
  <c r="L61" i="11" s="1"/>
  <c r="L62" i="11" s="1"/>
  <c r="L63" i="11" s="1"/>
  <c r="L64" i="11" s="1"/>
  <c r="L65" i="11" s="1"/>
  <c r="L66" i="11" s="1"/>
  <c r="L67" i="11" s="1"/>
  <c r="L68" i="11" s="1"/>
  <c r="L69" i="11" s="1"/>
  <c r="L70" i="11" s="1"/>
  <c r="L71" i="11" s="1"/>
  <c r="L72" i="11" s="1"/>
  <c r="L73" i="11" s="1"/>
  <c r="L74" i="11" s="1"/>
  <c r="L75" i="11" s="1"/>
  <c r="L76" i="11" s="1"/>
  <c r="L77" i="11" s="1"/>
  <c r="L78" i="11" s="1"/>
  <c r="L79" i="11" s="1"/>
  <c r="L80" i="11" s="1"/>
  <c r="L81" i="11" s="1"/>
  <c r="L82" i="11" s="1"/>
  <c r="L83" i="11" s="1"/>
  <c r="L84" i="11" s="1"/>
  <c r="L85" i="11" s="1"/>
  <c r="L86" i="11" s="1"/>
  <c r="L87" i="11" s="1"/>
  <c r="L88" i="11" s="1"/>
  <c r="L89" i="11" s="1"/>
  <c r="L90" i="11" s="1"/>
  <c r="L91" i="11" s="1"/>
  <c r="L92" i="11" s="1"/>
  <c r="L93" i="11" s="1"/>
  <c r="L94" i="11" s="1"/>
  <c r="L95" i="11" s="1"/>
  <c r="L96" i="11" s="1"/>
  <c r="L97" i="11" s="1"/>
  <c r="L98" i="11" s="1"/>
  <c r="L99" i="11" s="1"/>
  <c r="L100" i="11" s="1"/>
  <c r="L101" i="11" s="1"/>
  <c r="L102" i="11" s="1"/>
  <c r="L103" i="11" s="1"/>
  <c r="L104" i="11" s="1"/>
  <c r="E60" i="11"/>
  <c r="E61" i="11" s="1"/>
  <c r="E62" i="11" s="1"/>
  <c r="E63" i="11" s="1"/>
  <c r="E64" i="11" s="1"/>
  <c r="E65" i="11" s="1"/>
  <c r="E66" i="11" s="1"/>
  <c r="E67" i="11" s="1"/>
  <c r="E68" i="11" s="1"/>
  <c r="E69" i="11" s="1"/>
  <c r="E70" i="11" s="1"/>
  <c r="E71" i="11" s="1"/>
  <c r="E72" i="11" s="1"/>
  <c r="E73" i="11" s="1"/>
  <c r="E74" i="11" s="1"/>
  <c r="E75" i="11" s="1"/>
  <c r="E76" i="11" s="1"/>
  <c r="E77" i="11" s="1"/>
  <c r="E78" i="11" s="1"/>
  <c r="E79" i="11" s="1"/>
  <c r="E80" i="11" s="1"/>
  <c r="E81" i="11" s="1"/>
  <c r="E82" i="11" s="1"/>
  <c r="E83" i="11" s="1"/>
  <c r="E84" i="11" s="1"/>
  <c r="E85" i="11" s="1"/>
  <c r="E86" i="11" s="1"/>
  <c r="E87" i="11" s="1"/>
  <c r="E88" i="11" s="1"/>
  <c r="E89" i="11" s="1"/>
  <c r="E90" i="11" s="1"/>
  <c r="E91" i="11" s="1"/>
  <c r="E92" i="11" s="1"/>
  <c r="E93" i="11" s="1"/>
  <c r="E94" i="11" s="1"/>
  <c r="E95" i="11" s="1"/>
  <c r="E96" i="11" s="1"/>
  <c r="E97" i="11" s="1"/>
  <c r="E98" i="11" s="1"/>
  <c r="E99" i="11" s="1"/>
  <c r="E100" i="11" s="1"/>
  <c r="E101" i="11" s="1"/>
  <c r="E102" i="11" s="1"/>
  <c r="E103" i="11" s="1"/>
  <c r="E104" i="11" s="1"/>
  <c r="K60" i="11"/>
  <c r="K61" i="11" s="1"/>
  <c r="K62" i="11" s="1"/>
  <c r="K63" i="11" s="1"/>
  <c r="K64" i="11" s="1"/>
  <c r="K65" i="11" s="1"/>
  <c r="K66" i="11" s="1"/>
  <c r="K67" i="11" s="1"/>
  <c r="K68" i="11" s="1"/>
  <c r="K69" i="11" s="1"/>
  <c r="K70" i="11" s="1"/>
  <c r="K71" i="11" s="1"/>
  <c r="K72" i="11" s="1"/>
  <c r="K73" i="11" s="1"/>
  <c r="K74" i="11" s="1"/>
  <c r="K75" i="11" s="1"/>
  <c r="K76" i="11" s="1"/>
  <c r="K77" i="11" s="1"/>
  <c r="K78" i="11" s="1"/>
  <c r="K79" i="11" s="1"/>
  <c r="K80" i="11" s="1"/>
  <c r="K81" i="11" s="1"/>
  <c r="K82" i="11" s="1"/>
  <c r="K83" i="11" s="1"/>
  <c r="K84" i="11" s="1"/>
  <c r="K85" i="11" s="1"/>
  <c r="K86" i="11" s="1"/>
  <c r="K87" i="11" s="1"/>
  <c r="K88" i="11" s="1"/>
  <c r="K89" i="11" s="1"/>
  <c r="K90" i="11" s="1"/>
  <c r="K91" i="11" s="1"/>
  <c r="K92" i="11" s="1"/>
  <c r="K93" i="11" s="1"/>
  <c r="K94" i="11" s="1"/>
  <c r="K95" i="11" s="1"/>
  <c r="K96" i="11" s="1"/>
  <c r="K97" i="11" s="1"/>
  <c r="K98" i="11" s="1"/>
  <c r="K99" i="11" s="1"/>
  <c r="K100" i="11" s="1"/>
  <c r="K101" i="11" s="1"/>
  <c r="K102" i="11" s="1"/>
  <c r="K103" i="11" s="1"/>
  <c r="K104" i="11" s="1"/>
  <c r="J60" i="11"/>
  <c r="J61" i="11" s="1"/>
  <c r="J62" i="11" s="1"/>
  <c r="J63" i="11" s="1"/>
  <c r="J64" i="11" s="1"/>
  <c r="J65" i="11" s="1"/>
  <c r="J66" i="11" s="1"/>
  <c r="J67" i="11" s="1"/>
  <c r="J68" i="11" s="1"/>
  <c r="J69" i="11" s="1"/>
  <c r="J70" i="11" s="1"/>
  <c r="J71" i="11" s="1"/>
  <c r="J72" i="11" s="1"/>
  <c r="J73" i="11" s="1"/>
  <c r="J74" i="11" s="1"/>
  <c r="J75" i="11" s="1"/>
  <c r="J76" i="11" s="1"/>
  <c r="J77" i="11" s="1"/>
  <c r="J78" i="11" s="1"/>
  <c r="J79" i="11" s="1"/>
  <c r="J80" i="11" s="1"/>
  <c r="J81" i="11" s="1"/>
  <c r="J82" i="11" s="1"/>
  <c r="J83" i="11" s="1"/>
  <c r="J84" i="11" s="1"/>
  <c r="J85" i="11" s="1"/>
  <c r="J86" i="11" s="1"/>
  <c r="J87" i="11" s="1"/>
  <c r="J88" i="11" s="1"/>
  <c r="J89" i="11" s="1"/>
  <c r="J90" i="11" s="1"/>
  <c r="J91" i="11" s="1"/>
  <c r="J92" i="11" s="1"/>
  <c r="J93" i="11" s="1"/>
  <c r="J94" i="11" s="1"/>
  <c r="J95" i="11" s="1"/>
  <c r="J96" i="11" s="1"/>
  <c r="J97" i="11" s="1"/>
  <c r="J98" i="11" s="1"/>
  <c r="J99" i="11" s="1"/>
  <c r="J100" i="11" s="1"/>
  <c r="J101" i="11" s="1"/>
  <c r="J102" i="11" s="1"/>
  <c r="J103" i="11" s="1"/>
  <c r="J104" i="11" s="1"/>
  <c r="G60" i="11"/>
  <c r="G61" i="11" s="1"/>
  <c r="G62" i="11" s="1"/>
  <c r="G63" i="11" s="1"/>
  <c r="G64" i="11" s="1"/>
  <c r="G65" i="11" s="1"/>
  <c r="G66" i="11" s="1"/>
  <c r="G67" i="11" s="1"/>
  <c r="G68" i="11" s="1"/>
  <c r="G69" i="11" s="1"/>
  <c r="G70" i="11" s="1"/>
  <c r="G71" i="11" s="1"/>
  <c r="G72" i="11" s="1"/>
  <c r="G73" i="11" s="1"/>
  <c r="G74" i="11" s="1"/>
  <c r="G75" i="11" s="1"/>
  <c r="G76" i="11" s="1"/>
  <c r="G77" i="11" s="1"/>
  <c r="G78" i="11" s="1"/>
  <c r="G79" i="11" s="1"/>
  <c r="G80" i="11" s="1"/>
  <c r="G81" i="11" s="1"/>
  <c r="G82" i="11" s="1"/>
  <c r="G83" i="11" s="1"/>
  <c r="G84" i="11" s="1"/>
  <c r="G85" i="11" s="1"/>
  <c r="G86" i="11" s="1"/>
  <c r="G87" i="11" s="1"/>
  <c r="G88" i="11" s="1"/>
  <c r="G89" i="11" s="1"/>
  <c r="G90" i="11" s="1"/>
  <c r="G91" i="11" s="1"/>
  <c r="G92" i="11" s="1"/>
  <c r="G93" i="11" s="1"/>
  <c r="G94" i="11" s="1"/>
  <c r="G95" i="11" s="1"/>
  <c r="G96" i="11" s="1"/>
  <c r="G97" i="11" s="1"/>
  <c r="G98" i="11" s="1"/>
  <c r="G99" i="11" s="1"/>
  <c r="G100" i="11" s="1"/>
  <c r="G101" i="11" s="1"/>
  <c r="G102" i="11" s="1"/>
  <c r="G103" i="11" s="1"/>
  <c r="G104" i="11" s="1"/>
  <c r="F60" i="11"/>
  <c r="F61" i="11" s="1"/>
  <c r="F62" i="11" s="1"/>
  <c r="F63" i="11" s="1"/>
  <c r="F64" i="11" s="1"/>
  <c r="F65" i="11" s="1"/>
  <c r="F66" i="11" s="1"/>
  <c r="F67" i="11" s="1"/>
  <c r="F68" i="11" s="1"/>
  <c r="F69" i="11" s="1"/>
  <c r="F70" i="11" s="1"/>
  <c r="F71" i="11" s="1"/>
  <c r="F72" i="11" s="1"/>
  <c r="F73" i="11" s="1"/>
  <c r="F74" i="11" s="1"/>
  <c r="F75" i="11" s="1"/>
  <c r="F76" i="11" s="1"/>
  <c r="F77" i="11" s="1"/>
  <c r="F78" i="11" s="1"/>
  <c r="F79" i="11" s="1"/>
  <c r="F80" i="11" s="1"/>
  <c r="F81" i="11" s="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3" i="11" s="1"/>
  <c r="F104" i="11" s="1"/>
  <c r="O12" i="24" l="1"/>
  <c r="O11" i="24"/>
  <c r="Q12" i="24" l="1"/>
  <c r="Q11" i="24"/>
  <c r="O13" i="24"/>
  <c r="P12" i="24" l="1"/>
  <c r="P11" i="24"/>
  <c r="O14" i="24" l="1"/>
  <c r="Q13" i="24"/>
  <c r="P13" i="24" l="1"/>
  <c r="O15" i="24"/>
  <c r="Q14" i="24"/>
  <c r="Q15" i="24" l="1"/>
  <c r="P14" i="24"/>
  <c r="P15" i="24" l="1"/>
  <c r="O16" i="24" l="1"/>
  <c r="Q16" i="24" l="1"/>
  <c r="Q17" i="24" l="1"/>
  <c r="P16" i="24"/>
  <c r="P17" i="24" l="1"/>
  <c r="P18" i="24" l="1"/>
  <c r="Q18" i="24"/>
  <c r="Q19" i="24" l="1"/>
  <c r="P19" i="24"/>
  <c r="P20" i="24"/>
  <c r="Q20" i="24" l="1"/>
  <c r="P21" i="24" l="1"/>
  <c r="Q21" i="24"/>
  <c r="Q22" i="24" l="1"/>
  <c r="P22" i="24"/>
  <c r="Q23" i="24" l="1"/>
  <c r="P23" i="24"/>
  <c r="P24" i="24"/>
  <c r="Q24" i="24" l="1"/>
  <c r="P25" i="24" l="1"/>
  <c r="Q26" i="24"/>
  <c r="Q25" i="24"/>
  <c r="P26" i="24" l="1"/>
  <c r="P27" i="24" l="1"/>
  <c r="Q27" i="24"/>
  <c r="Q28" i="24" l="1"/>
  <c r="Q29" i="24"/>
  <c r="P28" i="24"/>
  <c r="P29" i="24" l="1"/>
  <c r="Q30" i="24" l="1"/>
  <c r="P30" i="24"/>
  <c r="Q31" i="24" l="1"/>
  <c r="P31" i="24"/>
  <c r="P32" i="24"/>
  <c r="Q32" i="24" l="1"/>
  <c r="Q33" i="24" l="1"/>
  <c r="P33" i="24"/>
  <c r="P34" i="24" l="1"/>
  <c r="Q34" i="24"/>
  <c r="P35" i="24" l="1"/>
  <c r="Q35" i="24"/>
  <c r="P36" i="24" l="1"/>
  <c r="Q36" i="24"/>
  <c r="Q37" i="24" l="1"/>
  <c r="P37" i="24"/>
  <c r="P38" i="24" l="1"/>
  <c r="Q38" i="24"/>
  <c r="Q39" i="24" l="1"/>
  <c r="P39" i="24"/>
  <c r="P40" i="24" l="1"/>
  <c r="Q40" i="24"/>
  <c r="Q41" i="24" l="1"/>
  <c r="P41" i="24"/>
  <c r="Q42" i="24" l="1"/>
  <c r="P42" i="24"/>
  <c r="Q43" i="24" l="1"/>
  <c r="P43" i="24"/>
  <c r="P44" i="24" l="1"/>
  <c r="Q44" i="24"/>
  <c r="P45" i="24" l="1"/>
  <c r="Q45" i="24"/>
  <c r="Q46" i="24" l="1"/>
  <c r="P46" i="24"/>
  <c r="P47" i="24" l="1"/>
  <c r="Q47" i="24"/>
  <c r="P48" i="24" l="1"/>
  <c r="Q48" i="24"/>
  <c r="Q49" i="24" l="1"/>
  <c r="P49" i="24"/>
  <c r="P50" i="24" l="1"/>
  <c r="Q50" i="24"/>
  <c r="Q51" i="24" l="1"/>
  <c r="P51" i="24"/>
  <c r="P52" i="24" l="1"/>
  <c r="Q52" i="24"/>
  <c r="Q53" i="24"/>
  <c r="P53" i="24" l="1"/>
  <c r="Q54" i="24" l="1"/>
  <c r="P54" i="24"/>
  <c r="P55" i="24" l="1"/>
  <c r="Q55" i="24"/>
  <c r="Q56" i="24" l="1"/>
  <c r="P56" i="24"/>
  <c r="P57" i="24" l="1"/>
  <c r="Q57" i="24"/>
  <c r="O17" i="24" l="1"/>
  <c r="O18" i="24" l="1"/>
  <c r="O19" i="24" l="1"/>
  <c r="O20" i="24" l="1"/>
  <c r="O21" i="24"/>
  <c r="O22" i="24" l="1"/>
  <c r="O23" i="24" l="1"/>
  <c r="O24" i="24" l="1"/>
  <c r="O25" i="24" l="1"/>
  <c r="O26" i="24" l="1"/>
  <c r="O27" i="24" l="1"/>
  <c r="O28" i="24" l="1"/>
  <c r="O29" i="24" l="1"/>
  <c r="O30" i="24" l="1"/>
  <c r="O31" i="24" l="1"/>
  <c r="O32" i="24" l="1"/>
  <c r="O33" i="24" l="1"/>
  <c r="O34" i="24" l="1"/>
  <c r="O35" i="24" l="1"/>
  <c r="O36" i="24" l="1"/>
  <c r="O37" i="24" l="1"/>
  <c r="O38" i="24" l="1"/>
  <c r="O39" i="24" l="1"/>
  <c r="O40" i="24" l="1"/>
  <c r="O41" i="24" l="1"/>
  <c r="O42" i="24" l="1"/>
  <c r="O43" i="24" l="1"/>
  <c r="O44" i="24" l="1"/>
  <c r="O45" i="24" l="1"/>
  <c r="O46" i="24" l="1"/>
  <c r="O47" i="24" l="1"/>
  <c r="O48" i="24" l="1"/>
  <c r="O49" i="24" l="1"/>
  <c r="O50" i="24" l="1"/>
  <c r="O51" i="24" l="1"/>
  <c r="O52" i="24" l="1"/>
  <c r="O53" i="24"/>
  <c r="O54" i="24" l="1"/>
  <c r="O55" i="24" l="1"/>
  <c r="O56" i="24" l="1"/>
  <c r="O57" i="24" l="1"/>
  <c r="AJ27" i="22" l="1"/>
  <c r="AJ28" i="22" s="1"/>
  <c r="AJ26" i="22"/>
  <c r="AI27" i="22"/>
  <c r="AI28" i="22" s="1"/>
  <c r="AH27" i="22"/>
  <c r="AH28" i="22" s="1"/>
  <c r="AI26" i="22"/>
  <c r="AH26" i="22"/>
  <c r="AM28" i="22" l="1"/>
  <c r="AH29" i="22"/>
  <c r="AI29" i="22"/>
  <c r="AN28" i="22"/>
  <c r="AJ29" i="22"/>
  <c r="AO28" i="22"/>
  <c r="AJ30" i="22" l="1"/>
  <c r="AO29" i="22"/>
  <c r="AI30" i="22"/>
  <c r="AN29" i="22"/>
  <c r="AM29" i="22"/>
  <c r="AH30" i="22"/>
  <c r="AH31" i="22" l="1"/>
  <c r="AM30" i="22"/>
  <c r="AI31" i="22"/>
  <c r="AN30" i="22"/>
  <c r="AO30" i="22"/>
  <c r="AJ31" i="22"/>
  <c r="AO31" i="22" l="1"/>
  <c r="AJ32" i="22"/>
  <c r="AI32" i="22"/>
  <c r="AN31" i="22"/>
  <c r="AM31" i="22"/>
  <c r="AH32" i="22"/>
  <c r="AM32" i="22" l="1"/>
  <c r="AH33" i="22"/>
  <c r="AI33" i="22"/>
  <c r="AN32" i="22"/>
  <c r="AJ33" i="22"/>
  <c r="AO32" i="22"/>
  <c r="AO33" i="22" l="1"/>
  <c r="AJ34" i="22"/>
  <c r="AI34" i="22"/>
  <c r="AN33" i="22"/>
  <c r="AM33" i="22"/>
  <c r="AH34" i="22"/>
  <c r="AH35" i="22" l="1"/>
  <c r="AM34" i="22"/>
  <c r="AI35" i="22"/>
  <c r="AN34" i="22"/>
  <c r="AJ35" i="22"/>
  <c r="AO34" i="22"/>
  <c r="AJ36" i="22" l="1"/>
  <c r="AO35" i="22"/>
  <c r="AI36" i="22"/>
  <c r="AN35" i="22"/>
  <c r="AM35" i="22"/>
  <c r="AH36" i="22"/>
  <c r="AM36" i="22" l="1"/>
  <c r="AH37" i="22"/>
  <c r="AN36" i="22"/>
  <c r="AI37" i="22"/>
  <c r="AO36" i="22"/>
  <c r="AJ37" i="22"/>
  <c r="AJ38" i="22" l="1"/>
  <c r="AO37" i="22"/>
  <c r="AI38" i="22"/>
  <c r="AN37" i="22"/>
  <c r="AH38" i="22"/>
  <c r="AM37" i="22"/>
  <c r="AM38" i="22" l="1"/>
  <c r="AH39" i="22"/>
  <c r="AN38" i="22"/>
  <c r="AI39" i="22"/>
  <c r="AO38" i="22"/>
  <c r="AJ39" i="22"/>
  <c r="AO39" i="22" l="1"/>
  <c r="AJ40" i="22"/>
  <c r="AN39" i="22"/>
  <c r="AI40" i="22"/>
  <c r="AH40" i="22"/>
  <c r="AM39" i="22"/>
  <c r="AH41" i="22" l="1"/>
  <c r="AM40" i="22"/>
  <c r="AI41" i="22"/>
  <c r="AN40" i="22"/>
  <c r="AO40" i="22"/>
  <c r="AJ41" i="22"/>
  <c r="AO41" i="22" l="1"/>
  <c r="AJ42" i="22"/>
  <c r="AN41" i="22"/>
  <c r="AI42" i="22"/>
  <c r="AM41" i="22"/>
  <c r="AH42" i="22"/>
  <c r="AH43" i="22" l="1"/>
  <c r="AM42" i="22"/>
  <c r="AN42" i="22"/>
  <c r="AI43" i="22"/>
  <c r="AJ43" i="22"/>
  <c r="AO42" i="22"/>
  <c r="AO43" i="22" l="1"/>
  <c r="AJ44" i="22"/>
  <c r="AI44" i="22"/>
  <c r="AN43" i="22"/>
  <c r="AM43" i="22"/>
  <c r="AH44" i="22"/>
  <c r="AM44" i="22" l="1"/>
  <c r="AH45" i="22"/>
  <c r="AN44" i="22"/>
  <c r="AI45" i="22"/>
  <c r="AO44" i="22"/>
  <c r="AJ45" i="22"/>
  <c r="AJ46" i="22" l="1"/>
  <c r="AO45" i="22"/>
  <c r="AI46" i="22"/>
  <c r="AN45" i="22"/>
  <c r="AH46" i="22"/>
  <c r="AM45" i="22"/>
  <c r="AM46" i="22" l="1"/>
  <c r="AH47" i="22"/>
  <c r="AN46" i="22"/>
  <c r="AI47" i="22"/>
  <c r="AO46" i="22"/>
  <c r="AJ47" i="22"/>
  <c r="AJ48" i="22" l="1"/>
  <c r="AO47" i="22"/>
  <c r="AN47" i="22"/>
  <c r="AI48" i="22"/>
  <c r="AM47" i="22"/>
  <c r="AH48" i="22"/>
  <c r="AM48" i="22" l="1"/>
  <c r="AH49" i="22"/>
  <c r="AI49" i="22"/>
  <c r="AN48" i="22"/>
  <c r="AO48" i="22"/>
  <c r="AJ49" i="22"/>
  <c r="AJ50" i="22" l="1"/>
  <c r="AO49" i="22"/>
  <c r="AN49" i="22"/>
  <c r="AI50" i="22"/>
  <c r="AM49" i="22"/>
  <c r="AH50" i="22"/>
  <c r="AH51" i="22" l="1"/>
  <c r="AM50" i="22"/>
  <c r="AI51" i="22"/>
  <c r="AN50" i="22"/>
  <c r="AO50" i="22"/>
  <c r="AJ51" i="22"/>
  <c r="AO51" i="22" l="1"/>
  <c r="AJ52" i="22"/>
  <c r="AN51" i="22"/>
  <c r="AI52" i="22"/>
  <c r="AH52" i="22"/>
  <c r="AM51" i="22"/>
  <c r="AM52" i="22" l="1"/>
  <c r="AH53" i="22"/>
  <c r="AI53" i="22"/>
  <c r="AN52" i="22"/>
  <c r="AO52" i="22"/>
  <c r="AJ53" i="22"/>
  <c r="AJ54" i="22" l="1"/>
  <c r="AO53" i="22"/>
  <c r="AI54" i="22"/>
  <c r="AN53" i="22"/>
  <c r="AM53" i="22"/>
  <c r="AH54" i="22"/>
  <c r="AH55" i="22" l="1"/>
  <c r="AM54" i="22"/>
  <c r="AN54" i="22"/>
  <c r="AI55" i="22"/>
  <c r="AO54" i="22"/>
  <c r="AJ55" i="22"/>
  <c r="AO55" i="22" l="1"/>
  <c r="AJ56" i="22"/>
  <c r="AN55" i="22"/>
  <c r="AI56" i="22"/>
  <c r="AM55" i="22"/>
  <c r="AH56" i="22"/>
  <c r="AH57" i="22" l="1"/>
  <c r="AM56" i="22"/>
  <c r="AI57" i="22"/>
  <c r="AN56" i="22"/>
  <c r="AO56" i="22"/>
  <c r="AJ57" i="22"/>
  <c r="AJ58" i="22" l="1"/>
  <c r="AO57" i="22"/>
  <c r="AI58" i="22"/>
  <c r="AN57" i="22"/>
  <c r="AH58" i="22"/>
  <c r="AM57" i="22"/>
  <c r="AH59" i="22" l="1"/>
  <c r="AM58" i="22"/>
  <c r="AI59" i="22"/>
  <c r="AN58" i="22"/>
  <c r="AO58" i="22"/>
  <c r="AJ59" i="22"/>
  <c r="AO59" i="22" l="1"/>
  <c r="AJ60" i="22"/>
  <c r="AN59" i="22"/>
  <c r="AI60" i="22"/>
  <c r="AM59" i="22"/>
  <c r="AH60" i="22"/>
  <c r="AM60" i="22" l="1"/>
  <c r="AH61" i="22"/>
  <c r="AN60" i="22"/>
  <c r="AI61" i="22"/>
  <c r="AJ61" i="22"/>
  <c r="AO60" i="22"/>
  <c r="AJ62" i="22" l="1"/>
  <c r="AO61" i="22"/>
  <c r="AI62" i="22"/>
  <c r="AN61" i="22"/>
  <c r="AH62" i="22"/>
  <c r="AM61" i="22"/>
  <c r="AM62" i="22" l="1"/>
  <c r="AH63" i="22"/>
  <c r="AN62" i="22"/>
  <c r="AI63" i="22"/>
  <c r="AJ63" i="22"/>
  <c r="AO62" i="22"/>
  <c r="AO63" i="22" l="1"/>
  <c r="AJ64" i="22"/>
  <c r="AN63" i="22"/>
  <c r="AI64" i="22"/>
  <c r="AM63" i="22"/>
  <c r="AH64" i="22"/>
  <c r="AM64" i="22" l="1"/>
  <c r="AH65" i="22"/>
  <c r="AI65" i="22"/>
  <c r="AN64" i="22"/>
  <c r="AO64" i="22"/>
  <c r="AJ65" i="22"/>
  <c r="AO65" i="22" l="1"/>
  <c r="AJ66" i="22"/>
  <c r="AI66" i="22"/>
  <c r="AN65" i="22"/>
  <c r="AM65" i="22"/>
  <c r="AH66" i="22"/>
  <c r="AH67" i="22" l="1"/>
  <c r="AM66" i="22"/>
  <c r="AN66" i="22"/>
  <c r="AI67" i="22"/>
  <c r="AJ67" i="22"/>
  <c r="AO66" i="22"/>
  <c r="AI68" i="22" l="1"/>
  <c r="AN67" i="22"/>
  <c r="AJ68" i="22"/>
  <c r="AO67" i="22"/>
  <c r="AH68" i="22"/>
  <c r="AM67" i="22"/>
  <c r="AM68" i="22" l="1"/>
  <c r="AH69" i="22"/>
  <c r="AO68" i="22"/>
  <c r="AJ69" i="22"/>
  <c r="AI69" i="22"/>
  <c r="AN68" i="22"/>
  <c r="AN69" i="22" l="1"/>
  <c r="AI70" i="22"/>
  <c r="AJ70" i="22"/>
  <c r="AO69" i="22"/>
  <c r="AM69" i="22"/>
  <c r="AH70" i="22"/>
  <c r="AM70" i="22" l="1"/>
  <c r="AH71" i="22"/>
  <c r="AO70" i="22"/>
  <c r="AJ71" i="22"/>
  <c r="AI71" i="22"/>
  <c r="AN70" i="22"/>
  <c r="AN71" i="22" l="1"/>
  <c r="AI72" i="22"/>
  <c r="AN72" i="22" s="1"/>
  <c r="AJ72" i="22"/>
  <c r="AO72" i="22" s="1"/>
  <c r="AO71" i="22"/>
  <c r="AH72" i="22"/>
  <c r="AM72" i="22" s="1"/>
  <c r="AM71" i="22"/>
</calcChain>
</file>

<file path=xl/sharedStrings.xml><?xml version="1.0" encoding="utf-8"?>
<sst xmlns="http://schemas.openxmlformats.org/spreadsheetml/2006/main" count="316" uniqueCount="135">
  <si>
    <t>Source : legislation.cnav</t>
  </si>
  <si>
    <t>Année</t>
  </si>
  <si>
    <t>Évolution en nominal</t>
  </si>
  <si>
    <t>Évolution en réel</t>
  </si>
  <si>
    <t>Sc_1,0%</t>
  </si>
  <si>
    <t>Salaire validant 1 trimestre (en moyenne annuelle)</t>
  </si>
  <si>
    <t>Salaire nominal</t>
  </si>
  <si>
    <t>Salaire réel (2016)</t>
  </si>
  <si>
    <t>Smic AVPF (en moyenne annuelle)</t>
  </si>
  <si>
    <t>Date de revalorisation</t>
  </si>
  <si>
    <t>Plafond annuel de ressources et montant de l'allocation de solidarité pour une personne âgée</t>
  </si>
  <si>
    <t>Aspa personne seule</t>
  </si>
  <si>
    <t>Plafond de ressources</t>
  </si>
  <si>
    <t>Montant de l'allocation</t>
  </si>
  <si>
    <t>Évolution Aspa personne seule*</t>
  </si>
  <si>
    <t>* Depuis la LFSS2016, évolution sur les prix constatés en moyenne annuelle au 1er avril</t>
  </si>
  <si>
    <t>Revalorisation annuelle*</t>
  </si>
  <si>
    <t>* Depuis la LFSS2016, évolution sur les prix constatés en moyenne annuelle au 1er octobre</t>
  </si>
  <si>
    <t xml:space="preserve">Revalorisation annuelle </t>
  </si>
  <si>
    <t>Salaires portés au compte</t>
  </si>
  <si>
    <t>Minimum contributif tous régimes, revalorisation du minimum garanti dans la fonction publique et PMR</t>
  </si>
  <si>
    <t>Plafond annuel des retraites pour l'attribution du minimum contributif</t>
  </si>
  <si>
    <t>Montant annuel</t>
  </si>
  <si>
    <t>Minimum contributif</t>
  </si>
  <si>
    <t>Minimum contributif majoré</t>
  </si>
  <si>
    <t>Minimum garanti dans la FP
(montant maximum)</t>
  </si>
  <si>
    <t>Onglet</t>
  </si>
  <si>
    <t>Revalorisation</t>
  </si>
  <si>
    <t>Revalo_RB</t>
  </si>
  <si>
    <t>Contenu</t>
  </si>
  <si>
    <t>Dernière valeur connue</t>
  </si>
  <si>
    <t>Plafond de ressources et montant annuel de l'ASPA pour une personne seule et pour un couple</t>
  </si>
  <si>
    <t>Montant annuel de l'allocation</t>
  </si>
  <si>
    <t>Aspa couple</t>
  </si>
  <si>
    <t>Évolution Aspa couple*</t>
  </si>
  <si>
    <t>ASPA</t>
  </si>
  <si>
    <t>Minima</t>
  </si>
  <si>
    <t>Projection</t>
  </si>
  <si>
    <t>Minimum contributif, minimum contributif majoré, minimum garanti et PMR</t>
  </si>
  <si>
    <t>Sal_valid</t>
  </si>
  <si>
    <t>Montant du salaire validant un trimestre</t>
  </si>
  <si>
    <t>Selon le Smic</t>
  </si>
  <si>
    <t>Salaire AVPF réel (2016)</t>
  </si>
  <si>
    <t>Montant du salaire porté au compte en cas d'AVPF</t>
  </si>
  <si>
    <t>Smic_AVPF</t>
  </si>
  <si>
    <t>Revalorisation annuelle des pensions liquidées</t>
  </si>
  <si>
    <t>Coefficient de revalorisation des salaires portés au compte et revalorisation annuelle</t>
  </si>
  <si>
    <t>Selon scénario</t>
  </si>
  <si>
    <t>Tous scénarios et variantes</t>
  </si>
  <si>
    <t xml:space="preserve">Extrait PLFSS2018, exposé des motifs de l'article 28 : </t>
  </si>
  <si>
    <t>Le montant de l’ASPA, fixé par des dispositions réglementaires, sera progressivement porté à 903 euros par mois en 2020 pour une personne seule, ce qui représente une hausse de 30 euros par mois la première année et de 35 euros par mois les années suivantes. Le montant de l’ASPA servi à un couple sera revalorisé dans les mêmes proportions.</t>
  </si>
  <si>
    <t>Date de mise à jour</t>
  </si>
  <si>
    <t>Prix_HT</t>
  </si>
  <si>
    <t>Évolution</t>
  </si>
  <si>
    <t>Évolution des prix à la consommation hors tabac pour revalorisations</t>
  </si>
  <si>
    <t>Pensions liquidées
Tous scénarios et variantes</t>
  </si>
  <si>
    <t>Pension totale &gt; 2000 euros</t>
  </si>
  <si>
    <t>Pension totale &lt;= 2000 euros</t>
  </si>
  <si>
    <t>Valeurs du point AGIRC-ARRCO</t>
  </si>
  <si>
    <t>Valeur d'achat (valeur annuelle)</t>
  </si>
  <si>
    <t>Valeur de service (1er novembre)</t>
  </si>
  <si>
    <t>Coef</t>
  </si>
  <si>
    <t>Source : AGIRC-ARRCO</t>
  </si>
  <si>
    <t>Revalorisation annuelle des pensions d'invalidité</t>
  </si>
  <si>
    <t>Sc_0,7%</t>
  </si>
  <si>
    <t>Revalo_Inval</t>
  </si>
  <si>
    <t>Coefficient de revalorisation des pensions d'invalidité</t>
  </si>
  <si>
    <t>Tous scénarios</t>
  </si>
  <si>
    <t>* Montant porté au niveau de la PMR1 depuis 2022</t>
  </si>
  <si>
    <t>*Montant porté à 85% du SMIC depuis le 1er novembre 2021</t>
  </si>
  <si>
    <t>PMR 1 (chefs d'exploitation)</t>
  </si>
  <si>
    <t>PMR 2* (conjoints collaborateurs et aides familiaux)</t>
  </si>
  <si>
    <t>Seuil de majoration RCO* (chefs d'exploitation)</t>
  </si>
  <si>
    <t>Source : legislation.cnav, retraitedeletat et MSA</t>
  </si>
  <si>
    <t>Source : dss</t>
  </si>
  <si>
    <t>AGIRC-ARRCO</t>
  </si>
  <si>
    <t>Voir dans l'onglet</t>
  </si>
  <si>
    <t>Revalo moyenne sur l'année</t>
  </si>
  <si>
    <t>Revalo de date à date</t>
  </si>
  <si>
    <t>Nb de mois de revalo</t>
  </si>
  <si>
    <t>Valeur de service (moyenne annuelle)</t>
  </si>
  <si>
    <t>Taux de cotisation</t>
  </si>
  <si>
    <t>Taux de cotisation T1</t>
  </si>
  <si>
    <t>dont employeur</t>
  </si>
  <si>
    <t>dont salarié</t>
  </si>
  <si>
    <t>Taux d'appel</t>
  </si>
  <si>
    <t>Valeur d'achat
(valeur annuelle)</t>
  </si>
  <si>
    <t>Taux de cotisation T2</t>
  </si>
  <si>
    <t>CET (si salaire &gt; PSS)</t>
  </si>
  <si>
    <t>dont CET employeur</t>
  </si>
  <si>
    <t>dont CET salarié</t>
  </si>
  <si>
    <t>Valeur de service au 01/01</t>
  </si>
  <si>
    <t>Valeurs du point ARRCO</t>
  </si>
  <si>
    <t>Valeurs du point AGIRC</t>
  </si>
  <si>
    <t>CEG T1</t>
  </si>
  <si>
    <t>CEG T2</t>
  </si>
  <si>
    <t>Source : RAFP</t>
  </si>
  <si>
    <t>Valeurs du point RAFP</t>
  </si>
  <si>
    <t>RAFP</t>
  </si>
  <si>
    <t>Valeur d'achat et valeur de service du point RAFP</t>
  </si>
  <si>
    <t>Projection selon IPC hors tabac</t>
  </si>
  <si>
    <t>Sur les prix HT</t>
  </si>
  <si>
    <t>ARRCO</t>
  </si>
  <si>
    <t>Tx_CNAV</t>
  </si>
  <si>
    <t>Taux de cotisation CNAV</t>
  </si>
  <si>
    <t>Valeur d'achat et valeur de service du point AGIRC-ARRCO et taux de cotisation depuis nouveau régime en 2019 (onglets respectifs ARRCO et AGIRC avant 2019)</t>
  </si>
  <si>
    <t>AGIRC</t>
  </si>
  <si>
    <t>Déplafonnée (ex-veuvage entre 1981 et 2005)</t>
  </si>
  <si>
    <t>Taux de cotisation obligatoire T1</t>
  </si>
  <si>
    <t>Taux de cotisation moyen T1</t>
  </si>
  <si>
    <t>Taux de cotisation obligatoire T2</t>
  </si>
  <si>
    <t>Taux de cotisation moyen T2</t>
  </si>
  <si>
    <t>AGFF T1 (ASF avant 2001)</t>
  </si>
  <si>
    <t>Taux de cotisation obligatoire TB</t>
  </si>
  <si>
    <t>Taux de cotisation moyen TB</t>
  </si>
  <si>
    <t>AGFF T2 (ASF avant 2001)</t>
  </si>
  <si>
    <t>Taux de cotisation plafonné</t>
  </si>
  <si>
    <t>Source : législation</t>
  </si>
  <si>
    <t>Montant mensuel</t>
  </si>
  <si>
    <r>
      <t xml:space="preserve">- Depuis la LFSS2016, évolution sur les prix constatés en moyenne annuelle au 1er octobre
</t>
    </r>
    <r>
      <rPr>
        <sz val="11"/>
        <rFont val="Calibri"/>
        <family val="2"/>
      </rPr>
      <t>- Décalage de la date de revalorisation des pensions et de l'ASPA au 1er janvier à partir de 2019 (pas de revalo des pensions au 1er octobre 2018)
- Coup de pouce ASPA en 2018, 2019 et 2020
- Revalorisation de 4% au 01/08/2022 est incluse (attention : deux lignes pour 2022)</t>
    </r>
  </si>
  <si>
    <t>- Revalorisation de 4% des minima de pension en juillet 2022
- Revalorisation au 1er septembre 2023
- Mise en place d'un plafond pour les retraites déjà servies revalorisées au 1er septembre 2023</t>
  </si>
  <si>
    <t>Sc_0,4%</t>
  </si>
  <si>
    <t>Plafond annuel de ressources</t>
  </si>
  <si>
    <t>Plafond mensuel de ressources</t>
  </si>
  <si>
    <t>Montant mensuel de l'allocation</t>
  </si>
  <si>
    <t xml:space="preserve">À partir de 2024 : évolution sur le SMIC et non plus sur les prix
La PMR évolue comme le SMIC à partir de 2024 également. </t>
  </si>
  <si>
    <t xml:space="preserve">Selon scénario </t>
  </si>
  <si>
    <t>2010 : passage aux 150h Smic</t>
  </si>
  <si>
    <t>Salaire AVPF nominal (montant annuel)</t>
  </si>
  <si>
    <t>Coefficient au 01/01/2025</t>
  </si>
  <si>
    <t>Plafond des retraites pour l'attribution du minimum contributif</t>
  </si>
  <si>
    <t>- 5 mai 2025</t>
  </si>
  <si>
    <r>
      <t xml:space="preserve">Prix hors tabac : hypothèses données par la DSS jusqu'en </t>
    </r>
    <r>
      <rPr>
        <sz val="11"/>
        <color rgb="FF00B050"/>
        <rFont val="Calibri"/>
        <family val="2"/>
        <scheme val="minor"/>
      </rPr>
      <t>2029</t>
    </r>
    <r>
      <rPr>
        <sz val="11"/>
        <rFont val="Calibri"/>
        <family val="2"/>
        <scheme val="minor"/>
      </rPr>
      <t xml:space="preserve"> puis même hypothèse que les prix</t>
    </r>
  </si>
  <si>
    <t xml:space="preserve">Selon le Smic. </t>
  </si>
  <si>
    <t xml:space="preserve">Les projections prennent en compte les différentes mesures prévues par l’ANI du 5 octobre 2023 : en 2025 et 2026, la VS est indexée sur l’inflation hors tabac estimée par l’Insee pour l’année en cours, réduite d’un coefficient de soutenabilité de 0,4 point. La VA évolue quant à elle annuellement (au 1er janvier) comme le salaire moyen du secteur privé de l’année précédente. De 2027 à 2038, la VS évolue comme le salaire moyen minoré de 1,16 % et la VA comme le salaire moyen. À partir de 2038, soit après la période couverte par l’ANI, la VS et la VA évoluent conventionnellement de concert, comme le salaire moyen minoré de 1,16 %.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</si>
</sst>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0.0%"/>
    <numFmt numFmtId="166" formatCode="_-* #,##0.000\ _€_-;\-* #,##0.000\ _€_-;_-* &quot;-&quot;??\ _€_-;_-@_-"/>
    <numFmt numFmtId="167" formatCode="_-* #,##0.0000\ _€_-;\-* #,##0.0000\ _€_-;_-* &quot;-&quot;??\ _€_-;_-@_-"/>
    <numFmt numFmtId="168" formatCode="_-* #,##0.00\ _F_-;\-* #,##0.00\ _F_-;_-* &quot;-&quot;??\ _F_-;_-@_-"/>
    <numFmt numFmtId="169" formatCode="0.000%"/>
  </numFmts>
  <fonts count="18" x14ac:knownFonts="1">
    <font>
      <sz val="10"/>
      <name val="Arial"/>
      <family val="2"/>
    </font>
    <font>
      <sz val="10"/>
      <name val="Arial"/>
      <family val="2"/>
    </font>
    <font>
      <sz val="11"/>
      <name val="Calibri"/>
      <family val="2"/>
    </font>
    <font>
      <b/>
      <sz val="11"/>
      <name val="Calibri"/>
      <family val="2"/>
    </font>
    <font>
      <b/>
      <sz val="10"/>
      <name val="Arial"/>
      <family val="2"/>
    </font>
    <font>
      <sz val="11"/>
      <color rgb="FFFF0000"/>
      <name val="Calibri"/>
      <family val="2"/>
      <scheme val="minor"/>
    </font>
    <font>
      <sz val="11"/>
      <name val="Calibri"/>
      <family val="2"/>
      <scheme val="minor"/>
    </font>
    <font>
      <b/>
      <sz val="11"/>
      <name val="Calibri"/>
      <family val="2"/>
      <scheme val="minor"/>
    </font>
    <font>
      <sz val="11"/>
      <color theme="8" tint="-0.249977111117893"/>
      <name val="Calibri"/>
      <family val="2"/>
      <scheme val="minor"/>
    </font>
    <font>
      <b/>
      <sz val="16"/>
      <color theme="0"/>
      <name val="Calibri"/>
      <family val="2"/>
      <scheme val="minor"/>
    </font>
    <font>
      <b/>
      <sz val="16"/>
      <name val="Calibri"/>
      <family val="2"/>
      <scheme val="minor"/>
    </font>
    <font>
      <b/>
      <sz val="18"/>
      <name val="Calibri"/>
      <family val="2"/>
      <scheme val="minor"/>
    </font>
    <font>
      <i/>
      <sz val="11"/>
      <name val="Calibri"/>
      <family val="2"/>
      <scheme val="minor"/>
    </font>
    <font>
      <sz val="11"/>
      <color rgb="FF00B050"/>
      <name val="Calibri"/>
      <family val="2"/>
      <scheme val="minor"/>
    </font>
    <font>
      <u/>
      <sz val="10"/>
      <color theme="10"/>
      <name val="Arial"/>
      <family val="2"/>
    </font>
    <font>
      <u/>
      <sz val="11"/>
      <color rgb="FFFF0000"/>
      <name val="Calibri"/>
      <family val="2"/>
      <scheme val="minor"/>
    </font>
    <font>
      <sz val="10"/>
      <name val="Arial"/>
      <family val="2"/>
    </font>
    <font>
      <sz val="11"/>
      <color theme="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s>
  <borders count="115">
    <border>
      <left/>
      <right/>
      <top/>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hair">
        <color indexed="64"/>
      </bottom>
      <diagonal/>
    </border>
    <border>
      <left/>
      <right style="medium">
        <color indexed="64"/>
      </right>
      <top style="medium">
        <color indexed="64"/>
      </top>
      <bottom/>
      <diagonal/>
    </border>
    <border>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medium">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diagonal/>
    </border>
    <border>
      <left/>
      <right/>
      <top style="medium">
        <color indexed="64"/>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4" fillId="0" borderId="0" applyNumberFormat="0" applyFill="0" applyBorder="0" applyAlignment="0" applyProtection="0"/>
    <xf numFmtId="0" fontId="16" fillId="0" borderId="0"/>
    <xf numFmtId="168" fontId="1" fillId="0" borderId="0" applyFont="0" applyFill="0" applyBorder="0" applyAlignment="0" applyProtection="0"/>
  </cellStyleXfs>
  <cellXfs count="538">
    <xf numFmtId="0" fontId="0" fillId="0" borderId="0" xfId="0"/>
    <xf numFmtId="0" fontId="6" fillId="2" borderId="0" xfId="0" applyFont="1" applyFill="1"/>
    <xf numFmtId="2" fontId="7" fillId="2" borderId="1" xfId="2" applyNumberFormat="1" applyFont="1" applyFill="1" applyBorder="1" applyAlignment="1">
      <alignment horizontal="center" vertical="center"/>
    </xf>
    <xf numFmtId="2" fontId="7" fillId="2" borderId="2" xfId="0" applyNumberFormat="1" applyFont="1" applyFill="1" applyBorder="1" applyAlignment="1">
      <alignment horizontal="center" vertical="center"/>
    </xf>
    <xf numFmtId="2" fontId="7" fillId="2" borderId="3" xfId="0" applyNumberFormat="1" applyFont="1" applyFill="1" applyBorder="1" applyAlignment="1">
      <alignment horizontal="center" vertical="center"/>
    </xf>
    <xf numFmtId="2" fontId="7" fillId="2" borderId="4" xfId="2" applyNumberFormat="1" applyFont="1" applyFill="1" applyBorder="1" applyAlignment="1">
      <alignment horizontal="center" vertical="center"/>
    </xf>
    <xf numFmtId="2" fontId="7" fillId="2" borderId="5" xfId="0" applyNumberFormat="1" applyFont="1" applyFill="1" applyBorder="1" applyAlignment="1">
      <alignment horizontal="center" vertical="center"/>
    </xf>
    <xf numFmtId="2" fontId="7" fillId="2" borderId="1" xfId="2" applyNumberFormat="1" applyFont="1" applyFill="1" applyBorder="1" applyAlignment="1">
      <alignment horizontal="center" vertical="center" wrapText="1"/>
    </xf>
    <xf numFmtId="0" fontId="7" fillId="2" borderId="0" xfId="0" applyFont="1" applyFill="1"/>
    <xf numFmtId="0" fontId="6" fillId="2" borderId="11" xfId="0" applyFont="1" applyFill="1" applyBorder="1" applyAlignment="1">
      <alignment horizontal="center"/>
    </xf>
    <xf numFmtId="166" fontId="6" fillId="2" borderId="12" xfId="1" applyNumberFormat="1" applyFont="1" applyFill="1" applyBorder="1" applyAlignment="1">
      <alignment vertical="center" wrapText="1"/>
    </xf>
    <xf numFmtId="165" fontId="6" fillId="2" borderId="13" xfId="2" applyNumberFormat="1" applyFont="1" applyFill="1" applyBorder="1" applyAlignment="1">
      <alignment horizontal="center"/>
    </xf>
    <xf numFmtId="165" fontId="6" fillId="2" borderId="0" xfId="2" applyNumberFormat="1" applyFont="1" applyFill="1"/>
    <xf numFmtId="0" fontId="6" fillId="2" borderId="14" xfId="0" applyFont="1" applyFill="1" applyBorder="1" applyAlignment="1">
      <alignment horizontal="center"/>
    </xf>
    <xf numFmtId="0" fontId="6" fillId="2" borderId="15" xfId="0" applyFont="1" applyFill="1" applyBorder="1"/>
    <xf numFmtId="0" fontId="6" fillId="2" borderId="16" xfId="0" applyFont="1" applyFill="1" applyBorder="1" applyAlignment="1">
      <alignment horizontal="center"/>
    </xf>
    <xf numFmtId="166" fontId="6" fillId="2" borderId="17" xfId="1" applyNumberFormat="1" applyFont="1" applyFill="1" applyBorder="1" applyAlignment="1">
      <alignment vertical="center" wrapText="1"/>
    </xf>
    <xf numFmtId="165" fontId="6" fillId="2" borderId="18" xfId="2" applyNumberFormat="1" applyFont="1" applyFill="1" applyBorder="1" applyAlignment="1">
      <alignment horizontal="center"/>
    </xf>
    <xf numFmtId="0" fontId="6" fillId="2" borderId="19" xfId="0" applyFont="1" applyFill="1" applyBorder="1" applyAlignment="1">
      <alignment horizontal="center"/>
    </xf>
    <xf numFmtId="0" fontId="6" fillId="2" borderId="20" xfId="0" applyFont="1" applyFill="1" applyBorder="1"/>
    <xf numFmtId="14" fontId="6" fillId="2" borderId="20" xfId="0" applyNumberFormat="1" applyFont="1" applyFill="1" applyBorder="1" applyAlignment="1">
      <alignment horizontal="center"/>
    </xf>
    <xf numFmtId="10" fontId="6" fillId="2" borderId="18" xfId="2" applyNumberFormat="1" applyFont="1" applyFill="1" applyBorder="1" applyAlignment="1">
      <alignment horizontal="center"/>
    </xf>
    <xf numFmtId="10" fontId="6" fillId="2" borderId="18" xfId="0" applyNumberFormat="1" applyFont="1" applyFill="1" applyBorder="1" applyAlignment="1">
      <alignment horizontal="center"/>
    </xf>
    <xf numFmtId="0" fontId="8" fillId="2" borderId="16" xfId="0" applyFont="1" applyFill="1" applyBorder="1" applyAlignment="1">
      <alignment horizontal="center"/>
    </xf>
    <xf numFmtId="166" fontId="8" fillId="2" borderId="17" xfId="1" applyNumberFormat="1" applyFont="1" applyFill="1" applyBorder="1"/>
    <xf numFmtId="10" fontId="8" fillId="3" borderId="18" xfId="0" applyNumberFormat="1" applyFont="1" applyFill="1" applyBorder="1" applyAlignment="1">
      <alignment horizontal="center"/>
    </xf>
    <xf numFmtId="0" fontId="8" fillId="2" borderId="19" xfId="0" applyFont="1" applyFill="1" applyBorder="1" applyAlignment="1">
      <alignment horizontal="center"/>
    </xf>
    <xf numFmtId="14" fontId="8" fillId="2" borderId="20" xfId="0" applyNumberFormat="1" applyFont="1" applyFill="1" applyBorder="1" applyAlignment="1">
      <alignment horizontal="center"/>
    </xf>
    <xf numFmtId="10" fontId="8" fillId="2" borderId="18" xfId="0" applyNumberFormat="1" applyFont="1" applyFill="1" applyBorder="1" applyAlignment="1">
      <alignment horizontal="center"/>
    </xf>
    <xf numFmtId="0" fontId="8" fillId="2" borderId="17" xfId="0" applyFont="1" applyFill="1" applyBorder="1"/>
    <xf numFmtId="0" fontId="8" fillId="2" borderId="21" xfId="0" applyFont="1" applyFill="1" applyBorder="1" applyAlignment="1">
      <alignment horizontal="center"/>
    </xf>
    <xf numFmtId="0" fontId="8" fillId="2" borderId="22" xfId="0" applyFont="1" applyFill="1" applyBorder="1" applyAlignment="1">
      <alignment horizontal="center"/>
    </xf>
    <xf numFmtId="14" fontId="8" fillId="2" borderId="9" xfId="0" applyNumberFormat="1" applyFont="1" applyFill="1" applyBorder="1" applyAlignment="1">
      <alignment horizontal="center"/>
    </xf>
    <xf numFmtId="164" fontId="6" fillId="2" borderId="17" xfId="1" applyFont="1" applyFill="1" applyBorder="1"/>
    <xf numFmtId="164" fontId="6" fillId="2" borderId="24" xfId="0" applyNumberFormat="1" applyFont="1" applyFill="1" applyBorder="1"/>
    <xf numFmtId="165" fontId="6" fillId="2" borderId="17" xfId="2" applyNumberFormat="1" applyFont="1" applyFill="1" applyBorder="1" applyAlignment="1">
      <alignment horizontal="center"/>
    </xf>
    <xf numFmtId="165" fontId="6" fillId="2" borderId="26" xfId="2" applyNumberFormat="1" applyFont="1" applyFill="1" applyBorder="1" applyAlignment="1">
      <alignment horizontal="center"/>
    </xf>
    <xf numFmtId="165" fontId="6" fillId="2" borderId="24" xfId="2" applyNumberFormat="1" applyFont="1" applyFill="1" applyBorder="1" applyAlignment="1">
      <alignment horizontal="center"/>
    </xf>
    <xf numFmtId="165" fontId="6" fillId="2" borderId="27" xfId="2" applyNumberFormat="1" applyFont="1" applyFill="1" applyBorder="1" applyAlignment="1">
      <alignment horizontal="center"/>
    </xf>
    <xf numFmtId="165" fontId="6" fillId="2" borderId="28" xfId="2" applyNumberFormat="1" applyFont="1" applyFill="1" applyBorder="1" applyAlignment="1">
      <alignment horizontal="center"/>
    </xf>
    <xf numFmtId="165" fontId="8" fillId="2" borderId="26" xfId="2" applyNumberFormat="1" applyFont="1" applyFill="1" applyBorder="1" applyAlignment="1">
      <alignment horizontal="center"/>
    </xf>
    <xf numFmtId="165" fontId="8" fillId="2" borderId="24" xfId="2" applyNumberFormat="1" applyFont="1" applyFill="1" applyBorder="1" applyAlignment="1">
      <alignment horizontal="center"/>
    </xf>
    <xf numFmtId="165" fontId="8" fillId="2" borderId="28" xfId="2" applyNumberFormat="1" applyFont="1" applyFill="1" applyBorder="1" applyAlignment="1">
      <alignment horizontal="center"/>
    </xf>
    <xf numFmtId="164" fontId="8" fillId="2" borderId="24" xfId="0" applyNumberFormat="1" applyFont="1" applyFill="1" applyBorder="1"/>
    <xf numFmtId="164" fontId="8" fillId="2" borderId="17" xfId="0" applyNumberFormat="1" applyFont="1" applyFill="1" applyBorder="1"/>
    <xf numFmtId="165" fontId="8" fillId="2" borderId="17" xfId="2" applyNumberFormat="1" applyFont="1" applyFill="1" applyBorder="1" applyAlignment="1">
      <alignment horizontal="center"/>
    </xf>
    <xf numFmtId="165" fontId="8" fillId="2" borderId="27" xfId="2" applyNumberFormat="1" applyFont="1" applyFill="1" applyBorder="1" applyAlignment="1">
      <alignment horizontal="center"/>
    </xf>
    <xf numFmtId="164" fontId="8" fillId="2" borderId="1" xfId="0" applyNumberFormat="1" applyFont="1" applyFill="1" applyBorder="1"/>
    <xf numFmtId="164" fontId="8" fillId="2" borderId="3" xfId="0" applyNumberFormat="1" applyFont="1" applyFill="1" applyBorder="1"/>
    <xf numFmtId="165" fontId="8" fillId="2" borderId="1" xfId="2" applyNumberFormat="1" applyFont="1" applyFill="1" applyBorder="1" applyAlignment="1">
      <alignment horizontal="center"/>
    </xf>
    <xf numFmtId="165" fontId="8" fillId="2" borderId="2" xfId="2" applyNumberFormat="1" applyFont="1" applyFill="1" applyBorder="1" applyAlignment="1">
      <alignment horizontal="center"/>
    </xf>
    <xf numFmtId="165" fontId="8" fillId="2" borderId="3" xfId="2" applyNumberFormat="1" applyFont="1" applyFill="1" applyBorder="1" applyAlignment="1">
      <alignment horizontal="center"/>
    </xf>
    <xf numFmtId="165" fontId="8" fillId="2" borderId="4" xfId="2" applyNumberFormat="1" applyFont="1" applyFill="1" applyBorder="1" applyAlignment="1">
      <alignment horizontal="center"/>
    </xf>
    <xf numFmtId="165" fontId="8" fillId="2" borderId="5" xfId="2" applyNumberFormat="1" applyFont="1" applyFill="1" applyBorder="1" applyAlignment="1">
      <alignment horizontal="center"/>
    </xf>
    <xf numFmtId="0" fontId="6" fillId="2" borderId="0" xfId="0" applyFont="1" applyFill="1" applyAlignment="1">
      <alignment horizontal="center"/>
    </xf>
    <xf numFmtId="14" fontId="6" fillId="2" borderId="15" xfId="1" applyNumberFormat="1" applyFont="1" applyFill="1" applyBorder="1" applyAlignment="1">
      <alignment horizontal="center" vertical="center" wrapText="1"/>
    </xf>
    <xf numFmtId="164" fontId="6" fillId="2" borderId="12" xfId="1" applyNumberFormat="1" applyFont="1" applyFill="1" applyBorder="1"/>
    <xf numFmtId="164" fontId="6" fillId="2" borderId="30" xfId="1" applyNumberFormat="1" applyFont="1" applyFill="1" applyBorder="1"/>
    <xf numFmtId="165" fontId="6" fillId="2" borderId="25" xfId="2" applyNumberFormat="1" applyFont="1" applyFill="1" applyBorder="1" applyAlignment="1">
      <alignment horizontal="center"/>
    </xf>
    <xf numFmtId="165" fontId="6" fillId="2" borderId="30" xfId="2" applyNumberFormat="1" applyFont="1" applyFill="1" applyBorder="1" applyAlignment="1">
      <alignment horizontal="center"/>
    </xf>
    <xf numFmtId="165" fontId="6" fillId="2" borderId="31" xfId="2" applyNumberFormat="1" applyFont="1" applyFill="1" applyBorder="1" applyAlignment="1">
      <alignment horizontal="center"/>
    </xf>
    <xf numFmtId="14" fontId="6" fillId="2" borderId="20" xfId="1" applyNumberFormat="1" applyFont="1" applyFill="1" applyBorder="1" applyAlignment="1">
      <alignment horizontal="center" vertical="center" wrapText="1"/>
    </xf>
    <xf numFmtId="164" fontId="6" fillId="2" borderId="17" xfId="1" applyNumberFormat="1" applyFont="1" applyFill="1" applyBorder="1"/>
    <xf numFmtId="164" fontId="6" fillId="2" borderId="26" xfId="1" applyNumberFormat="1" applyFont="1" applyFill="1" applyBorder="1"/>
    <xf numFmtId="14" fontId="6" fillId="2" borderId="20" xfId="1" applyNumberFormat="1" applyFont="1" applyFill="1" applyBorder="1" applyAlignment="1">
      <alignment horizontal="center"/>
    </xf>
    <xf numFmtId="0" fontId="8" fillId="2" borderId="0" xfId="0" applyFont="1" applyFill="1"/>
    <xf numFmtId="164" fontId="8" fillId="2" borderId="17" xfId="1" applyNumberFormat="1" applyFont="1" applyFill="1" applyBorder="1"/>
    <xf numFmtId="164" fontId="8" fillId="2" borderId="26" xfId="1" applyNumberFormat="1" applyFont="1" applyFill="1" applyBorder="1"/>
    <xf numFmtId="14" fontId="8" fillId="2" borderId="20" xfId="1" applyNumberFormat="1" applyFont="1" applyFill="1" applyBorder="1" applyAlignment="1">
      <alignment horizontal="center"/>
    </xf>
    <xf numFmtId="164" fontId="8" fillId="2" borderId="1" xfId="1" applyNumberFormat="1" applyFont="1" applyFill="1" applyBorder="1"/>
    <xf numFmtId="164" fontId="8" fillId="2" borderId="2" xfId="1" applyNumberFormat="1" applyFont="1" applyFill="1" applyBorder="1"/>
    <xf numFmtId="4" fontId="6" fillId="2" borderId="0" xfId="2" applyNumberFormat="1" applyFont="1" applyFill="1"/>
    <xf numFmtId="164" fontId="6" fillId="2" borderId="26" xfId="0" applyNumberFormat="1" applyFont="1" applyFill="1" applyBorder="1"/>
    <xf numFmtId="164" fontId="6" fillId="2" borderId="17" xfId="0" applyNumberFormat="1" applyFont="1" applyFill="1" applyBorder="1"/>
    <xf numFmtId="10" fontId="6" fillId="2" borderId="0" xfId="2" applyNumberFormat="1" applyFont="1" applyFill="1"/>
    <xf numFmtId="4" fontId="6" fillId="2" borderId="0" xfId="0" applyNumberFormat="1" applyFont="1" applyFill="1"/>
    <xf numFmtId="164" fontId="8" fillId="2" borderId="26" xfId="0" applyNumberFormat="1" applyFont="1" applyFill="1" applyBorder="1"/>
    <xf numFmtId="164" fontId="8" fillId="2" borderId="2" xfId="0" applyNumberFormat="1" applyFont="1" applyFill="1" applyBorder="1"/>
    <xf numFmtId="0" fontId="6" fillId="2" borderId="0" xfId="0" applyFont="1" applyFill="1" applyAlignment="1">
      <alignment vertical="center" wrapText="1"/>
    </xf>
    <xf numFmtId="0" fontId="6" fillId="2" borderId="34" xfId="0" applyFont="1" applyFill="1" applyBorder="1" applyAlignment="1">
      <alignment vertical="center" wrapText="1"/>
    </xf>
    <xf numFmtId="0" fontId="6" fillId="2" borderId="35" xfId="0" applyFont="1" applyFill="1" applyBorder="1" applyAlignment="1">
      <alignment horizontal="left" vertical="center" wrapText="1"/>
    </xf>
    <xf numFmtId="0" fontId="9" fillId="4" borderId="36"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9" fillId="4" borderId="38" xfId="0" applyFont="1" applyFill="1" applyBorder="1" applyAlignment="1">
      <alignment horizontal="center" vertical="center" wrapText="1"/>
    </xf>
    <xf numFmtId="0" fontId="10" fillId="2" borderId="0" xfId="0" applyFont="1" applyFill="1" applyAlignment="1">
      <alignment horizontal="center" vertical="center" wrapText="1"/>
    </xf>
    <xf numFmtId="0" fontId="6" fillId="2" borderId="39" xfId="0" applyFont="1" applyFill="1" applyBorder="1" applyAlignment="1">
      <alignment vertical="center" wrapText="1"/>
    </xf>
    <xf numFmtId="0" fontId="6" fillId="2" borderId="40" xfId="0" applyFont="1" applyFill="1" applyBorder="1" applyAlignment="1">
      <alignment vertical="center" wrapText="1"/>
    </xf>
    <xf numFmtId="0" fontId="6" fillId="2" borderId="42" xfId="0" applyFont="1" applyFill="1" applyBorder="1" applyAlignment="1">
      <alignment vertical="center" wrapText="1"/>
    </xf>
    <xf numFmtId="0" fontId="6" fillId="2" borderId="35" xfId="0" applyFont="1" applyFill="1" applyBorder="1" applyAlignment="1">
      <alignment vertical="center" wrapText="1"/>
    </xf>
    <xf numFmtId="10" fontId="6" fillId="2" borderId="27" xfId="2" applyNumberFormat="1" applyFont="1" applyFill="1" applyBorder="1" applyAlignment="1">
      <alignment horizontal="center"/>
    </xf>
    <xf numFmtId="10" fontId="8" fillId="3" borderId="17" xfId="2" applyNumberFormat="1" applyFont="1" applyFill="1" applyBorder="1" applyAlignment="1">
      <alignment horizontal="center"/>
    </xf>
    <xf numFmtId="10" fontId="8" fillId="3" borderId="27" xfId="2" applyNumberFormat="1" applyFont="1" applyFill="1" applyBorder="1" applyAlignment="1">
      <alignment horizontal="center"/>
    </xf>
    <xf numFmtId="10" fontId="8" fillId="2" borderId="27" xfId="2" applyNumberFormat="1" applyFont="1" applyFill="1" applyBorder="1" applyAlignment="1">
      <alignment horizontal="center"/>
    </xf>
    <xf numFmtId="10" fontId="8" fillId="2" borderId="4" xfId="2" applyNumberFormat="1" applyFont="1" applyFill="1" applyBorder="1" applyAlignment="1">
      <alignment horizontal="center"/>
    </xf>
    <xf numFmtId="164" fontId="8" fillId="3" borderId="17" xfId="0" applyNumberFormat="1" applyFont="1" applyFill="1" applyBorder="1"/>
    <xf numFmtId="164" fontId="8" fillId="3" borderId="20" xfId="0" applyNumberFormat="1" applyFont="1" applyFill="1" applyBorder="1"/>
    <xf numFmtId="10" fontId="6" fillId="2" borderId="51" xfId="2" applyNumberFormat="1" applyFont="1" applyFill="1" applyBorder="1" applyAlignment="1">
      <alignment horizontal="center"/>
    </xf>
    <xf numFmtId="0" fontId="6" fillId="2" borderId="53" xfId="0" applyFont="1" applyFill="1" applyBorder="1" applyAlignment="1">
      <alignment vertical="center" wrapText="1"/>
    </xf>
    <xf numFmtId="0" fontId="11" fillId="2" borderId="0" xfId="0" applyFont="1" applyFill="1"/>
    <xf numFmtId="2" fontId="3" fillId="2" borderId="2" xfId="0" applyNumberFormat="1" applyFont="1" applyFill="1" applyBorder="1" applyAlignment="1">
      <alignment horizontal="center" vertical="center" wrapText="1"/>
    </xf>
    <xf numFmtId="10" fontId="6" fillId="2" borderId="26" xfId="2" applyNumberFormat="1" applyFont="1" applyFill="1" applyBorder="1" applyAlignment="1">
      <alignment horizontal="center"/>
    </xf>
    <xf numFmtId="10" fontId="6" fillId="2" borderId="28" xfId="2" applyNumberFormat="1" applyFont="1" applyFill="1" applyBorder="1" applyAlignment="1">
      <alignment horizontal="center"/>
    </xf>
    <xf numFmtId="10" fontId="8" fillId="2" borderId="26" xfId="2" applyNumberFormat="1" applyFont="1" applyFill="1" applyBorder="1" applyAlignment="1">
      <alignment horizontal="center"/>
    </xf>
    <xf numFmtId="10" fontId="8" fillId="2" borderId="2" xfId="2" applyNumberFormat="1" applyFont="1" applyFill="1" applyBorder="1" applyAlignment="1">
      <alignment horizontal="center"/>
    </xf>
    <xf numFmtId="10" fontId="8" fillId="2" borderId="28" xfId="2" applyNumberFormat="1" applyFont="1" applyFill="1" applyBorder="1" applyAlignment="1">
      <alignment horizontal="center"/>
    </xf>
    <xf numFmtId="10" fontId="8" fillId="2" borderId="5" xfId="2" applyNumberFormat="1" applyFont="1" applyFill="1" applyBorder="1" applyAlignment="1">
      <alignment horizontal="center"/>
    </xf>
    <xf numFmtId="0" fontId="6" fillId="2" borderId="54" xfId="0" applyFont="1" applyFill="1" applyBorder="1" applyAlignment="1">
      <alignment horizontal="center"/>
    </xf>
    <xf numFmtId="0" fontId="8" fillId="2" borderId="54" xfId="0" applyFont="1" applyFill="1" applyBorder="1" applyAlignment="1">
      <alignment horizontal="center"/>
    </xf>
    <xf numFmtId="0" fontId="8" fillId="2" borderId="55" xfId="0" applyFont="1" applyFill="1" applyBorder="1" applyAlignment="1">
      <alignment horizontal="center"/>
    </xf>
    <xf numFmtId="10" fontId="8" fillId="3" borderId="20" xfId="2" applyNumberFormat="1" applyFont="1" applyFill="1" applyBorder="1" applyAlignment="1">
      <alignment horizontal="center"/>
    </xf>
    <xf numFmtId="0" fontId="6" fillId="2" borderId="13" xfId="0" applyFont="1" applyFill="1" applyBorder="1"/>
    <xf numFmtId="0" fontId="6" fillId="2" borderId="18" xfId="0" applyFont="1" applyFill="1" applyBorder="1"/>
    <xf numFmtId="14" fontId="6" fillId="2" borderId="18" xfId="0" applyNumberFormat="1" applyFont="1" applyFill="1" applyBorder="1" applyAlignment="1">
      <alignment horizontal="center"/>
    </xf>
    <xf numFmtId="10" fontId="8" fillId="2" borderId="18" xfId="2" applyNumberFormat="1" applyFont="1" applyFill="1" applyBorder="1" applyAlignment="1">
      <alignment horizontal="center"/>
    </xf>
    <xf numFmtId="10" fontId="8" fillId="3" borderId="18" xfId="2" applyNumberFormat="1" applyFont="1" applyFill="1" applyBorder="1" applyAlignment="1">
      <alignment horizontal="center"/>
    </xf>
    <xf numFmtId="0" fontId="12" fillId="2" borderId="0" xfId="0" applyFont="1" applyFill="1"/>
    <xf numFmtId="0" fontId="7" fillId="2" borderId="74" xfId="0" applyFont="1" applyFill="1" applyBorder="1" applyAlignment="1">
      <alignment horizontal="center" vertical="center" wrapText="1"/>
    </xf>
    <xf numFmtId="0" fontId="8" fillId="3" borderId="19" xfId="0" applyFont="1" applyFill="1" applyBorder="1" applyAlignment="1">
      <alignment horizontal="center"/>
    </xf>
    <xf numFmtId="14" fontId="8" fillId="3" borderId="20" xfId="0" applyNumberFormat="1" applyFont="1" applyFill="1" applyBorder="1" applyAlignment="1">
      <alignment horizontal="center"/>
    </xf>
    <xf numFmtId="0" fontId="13" fillId="2" borderId="0" xfId="0" quotePrefix="1" applyFont="1" applyFill="1"/>
    <xf numFmtId="14" fontId="13" fillId="2" borderId="34" xfId="0" applyNumberFormat="1" applyFont="1" applyFill="1" applyBorder="1" applyAlignment="1">
      <alignment horizontal="center" vertical="center" wrapText="1"/>
    </xf>
    <xf numFmtId="0" fontId="13" fillId="2" borderId="34" xfId="0" applyNumberFormat="1" applyFont="1" applyFill="1" applyBorder="1" applyAlignment="1">
      <alignment horizontal="center" vertical="center" wrapText="1"/>
    </xf>
    <xf numFmtId="167" fontId="8" fillId="2" borderId="17" xfId="0" applyNumberFormat="1" applyFont="1" applyFill="1" applyBorder="1"/>
    <xf numFmtId="167" fontId="8" fillId="2" borderId="26" xfId="0" applyNumberFormat="1" applyFont="1" applyFill="1" applyBorder="1"/>
    <xf numFmtId="167" fontId="8" fillId="2" borderId="24" xfId="0" applyNumberFormat="1" applyFont="1" applyFill="1" applyBorder="1"/>
    <xf numFmtId="167" fontId="8" fillId="2" borderId="27" xfId="1" applyNumberFormat="1" applyFont="1" applyFill="1" applyBorder="1" applyAlignment="1">
      <alignment horizontal="center"/>
    </xf>
    <xf numFmtId="167" fontId="8" fillId="2" borderId="26" xfId="1" applyNumberFormat="1" applyFont="1" applyFill="1" applyBorder="1" applyAlignment="1">
      <alignment horizontal="center"/>
    </xf>
    <xf numFmtId="167" fontId="8" fillId="2" borderId="28" xfId="1" applyNumberFormat="1" applyFont="1" applyFill="1" applyBorder="1" applyAlignment="1">
      <alignment horizontal="center"/>
    </xf>
    <xf numFmtId="167" fontId="8" fillId="2" borderId="4" xfId="1" applyNumberFormat="1" applyFont="1" applyFill="1" applyBorder="1" applyAlignment="1">
      <alignment horizontal="center"/>
    </xf>
    <xf numFmtId="167" fontId="8" fillId="2" borderId="2" xfId="1" applyNumberFormat="1" applyFont="1" applyFill="1" applyBorder="1" applyAlignment="1">
      <alignment horizontal="center"/>
    </xf>
    <xf numFmtId="167" fontId="8" fillId="2" borderId="5" xfId="1" applyNumberFormat="1" applyFont="1" applyFill="1" applyBorder="1" applyAlignment="1">
      <alignment horizontal="center"/>
    </xf>
    <xf numFmtId="167" fontId="8" fillId="2" borderId="1" xfId="0" applyNumberFormat="1" applyFont="1" applyFill="1" applyBorder="1"/>
    <xf numFmtId="167" fontId="8" fillId="2" borderId="2" xfId="0" applyNumberFormat="1" applyFont="1" applyFill="1" applyBorder="1"/>
    <xf numFmtId="167" fontId="8" fillId="2" borderId="3" xfId="0" applyNumberFormat="1" applyFont="1" applyFill="1" applyBorder="1"/>
    <xf numFmtId="0" fontId="6" fillId="2" borderId="57" xfId="0" applyFont="1" applyFill="1" applyBorder="1" applyAlignment="1">
      <alignment horizontal="left" vertical="center" wrapText="1"/>
    </xf>
    <xf numFmtId="14" fontId="13" fillId="2" borderId="53" xfId="0" applyNumberFormat="1" applyFont="1" applyFill="1" applyBorder="1" applyAlignment="1">
      <alignment horizontal="center" vertical="center" wrapText="1"/>
    </xf>
    <xf numFmtId="0" fontId="6" fillId="2" borderId="0" xfId="0" applyFont="1" applyFill="1" applyBorder="1" applyAlignment="1">
      <alignment horizontal="left" vertical="center" wrapText="1"/>
    </xf>
    <xf numFmtId="164" fontId="6" fillId="2" borderId="0" xfId="0" applyNumberFormat="1" applyFont="1" applyFill="1"/>
    <xf numFmtId="2" fontId="7" fillId="2" borderId="75" xfId="2" applyNumberFormat="1" applyFont="1" applyFill="1" applyBorder="1" applyAlignment="1">
      <alignment horizontal="center" vertical="center" wrapText="1"/>
    </xf>
    <xf numFmtId="164" fontId="6" fillId="2" borderId="47" xfId="1" applyFont="1" applyFill="1" applyBorder="1" applyAlignment="1">
      <alignment horizontal="center"/>
    </xf>
    <xf numFmtId="164" fontId="8" fillId="2" borderId="47" xfId="1" applyFont="1" applyFill="1" applyBorder="1" applyAlignment="1">
      <alignment horizontal="center"/>
    </xf>
    <xf numFmtId="164" fontId="8" fillId="2" borderId="75" xfId="1" applyFont="1" applyFill="1" applyBorder="1" applyAlignment="1">
      <alignment horizontal="center"/>
    </xf>
    <xf numFmtId="164" fontId="6" fillId="2" borderId="73" xfId="1" applyNumberFormat="1" applyFont="1" applyFill="1" applyBorder="1"/>
    <xf numFmtId="164" fontId="6" fillId="2" borderId="24" xfId="1" applyNumberFormat="1" applyFont="1" applyFill="1" applyBorder="1"/>
    <xf numFmtId="164" fontId="8" fillId="2" borderId="24" xfId="1" applyNumberFormat="1" applyFont="1" applyFill="1" applyBorder="1"/>
    <xf numFmtId="164" fontId="8" fillId="2" borderId="3" xfId="1" applyNumberFormat="1" applyFont="1" applyFill="1" applyBorder="1"/>
    <xf numFmtId="0" fontId="6" fillId="2" borderId="33" xfId="0" applyFont="1" applyFill="1" applyBorder="1" applyAlignment="1">
      <alignment horizontal="left" vertical="center" wrapText="1"/>
    </xf>
    <xf numFmtId="0" fontId="7" fillId="2" borderId="10" xfId="0" applyFont="1" applyFill="1" applyBorder="1" applyAlignment="1">
      <alignment horizontal="center" vertical="center" wrapText="1"/>
    </xf>
    <xf numFmtId="2" fontId="7" fillId="2" borderId="8" xfId="2" applyNumberFormat="1" applyFont="1" applyFill="1" applyBorder="1" applyAlignment="1">
      <alignment horizontal="center" vertical="center" wrapText="1"/>
    </xf>
    <xf numFmtId="2" fontId="7" fillId="2" borderId="63" xfId="2" applyNumberFormat="1" applyFont="1" applyFill="1" applyBorder="1" applyAlignment="1">
      <alignment horizontal="center" vertical="center" wrapText="1"/>
    </xf>
    <xf numFmtId="10" fontId="6" fillId="2" borderId="13" xfId="2" applyNumberFormat="1" applyFont="1" applyFill="1" applyBorder="1" applyAlignment="1">
      <alignment horizontal="center"/>
    </xf>
    <xf numFmtId="0" fontId="8" fillId="3" borderId="16" xfId="0" applyFont="1" applyFill="1" applyBorder="1" applyAlignment="1">
      <alignment horizontal="center"/>
    </xf>
    <xf numFmtId="165" fontId="6" fillId="2" borderId="50" xfId="2" applyNumberFormat="1" applyFont="1" applyFill="1" applyBorder="1" applyAlignment="1">
      <alignment horizontal="center"/>
    </xf>
    <xf numFmtId="165" fontId="6" fillId="2" borderId="51" xfId="2" applyNumberFormat="1" applyFont="1" applyFill="1" applyBorder="1" applyAlignment="1">
      <alignment horizontal="center"/>
    </xf>
    <xf numFmtId="10" fontId="6" fillId="2" borderId="51" xfId="0" applyNumberFormat="1" applyFont="1" applyFill="1" applyBorder="1" applyAlignment="1">
      <alignment horizontal="center"/>
    </xf>
    <xf numFmtId="10" fontId="8" fillId="3" borderId="51" xfId="0" applyNumberFormat="1" applyFont="1" applyFill="1" applyBorder="1" applyAlignment="1">
      <alignment horizontal="center"/>
    </xf>
    <xf numFmtId="10" fontId="8" fillId="2" borderId="51" xfId="0" applyNumberFormat="1" applyFont="1" applyFill="1" applyBorder="1" applyAlignment="1">
      <alignment horizontal="center"/>
    </xf>
    <xf numFmtId="14" fontId="14" fillId="2" borderId="60" xfId="4" applyNumberFormat="1" applyFill="1" applyBorder="1" applyAlignment="1">
      <alignment vertical="center" wrapText="1"/>
    </xf>
    <xf numFmtId="14" fontId="14" fillId="2" borderId="41" xfId="4" applyNumberFormat="1" applyFill="1" applyBorder="1" applyAlignment="1">
      <alignment vertical="center" wrapText="1"/>
    </xf>
    <xf numFmtId="0" fontId="14" fillId="2" borderId="52" xfId="4" applyFill="1" applyBorder="1" applyAlignment="1">
      <alignment horizontal="left" vertical="center" wrapText="1"/>
    </xf>
    <xf numFmtId="14" fontId="13" fillId="2" borderId="35" xfId="0" applyNumberFormat="1" applyFont="1" applyFill="1" applyBorder="1" applyAlignment="1">
      <alignment horizontal="center" vertical="center" wrapText="1"/>
    </xf>
    <xf numFmtId="0" fontId="6" fillId="0" borderId="19" xfId="0" applyFont="1" applyFill="1" applyBorder="1" applyAlignment="1">
      <alignment horizontal="center"/>
    </xf>
    <xf numFmtId="14" fontId="6" fillId="0" borderId="20" xfId="0" applyNumberFormat="1" applyFont="1" applyFill="1" applyBorder="1" applyAlignment="1">
      <alignment horizontal="center"/>
    </xf>
    <xf numFmtId="10" fontId="6" fillId="0" borderId="18" xfId="2" applyNumberFormat="1" applyFont="1" applyFill="1" applyBorder="1" applyAlignment="1">
      <alignment horizontal="center"/>
    </xf>
    <xf numFmtId="10" fontId="6" fillId="0" borderId="18" xfId="0" applyNumberFormat="1" applyFont="1" applyFill="1" applyBorder="1" applyAlignment="1">
      <alignment horizontal="center"/>
    </xf>
    <xf numFmtId="10" fontId="8" fillId="0" borderId="18" xfId="0" applyNumberFormat="1" applyFont="1" applyFill="1" applyBorder="1" applyAlignment="1">
      <alignment horizontal="center"/>
    </xf>
    <xf numFmtId="0" fontId="6" fillId="2" borderId="13" xfId="0" applyFont="1" applyFill="1" applyBorder="1" applyAlignment="1">
      <alignment horizontal="center"/>
    </xf>
    <xf numFmtId="0" fontId="6" fillId="2" borderId="18" xfId="0" applyFont="1" applyFill="1" applyBorder="1" applyAlignment="1">
      <alignment horizontal="center"/>
    </xf>
    <xf numFmtId="0" fontId="6" fillId="0" borderId="18" xfId="0" applyFont="1" applyFill="1" applyBorder="1" applyAlignment="1">
      <alignment horizontal="center"/>
    </xf>
    <xf numFmtId="0" fontId="8" fillId="3" borderId="18" xfId="0" applyFont="1" applyFill="1" applyBorder="1" applyAlignment="1">
      <alignment horizontal="center"/>
    </xf>
    <xf numFmtId="0" fontId="8" fillId="2" borderId="18" xfId="0" applyFont="1" applyFill="1" applyBorder="1" applyAlignment="1">
      <alignment horizontal="center"/>
    </xf>
    <xf numFmtId="0" fontId="6" fillId="2" borderId="18" xfId="0" applyNumberFormat="1" applyFont="1" applyFill="1" applyBorder="1" applyAlignment="1">
      <alignment horizontal="center"/>
    </xf>
    <xf numFmtId="167" fontId="8" fillId="2" borderId="17" xfId="1" applyNumberFormat="1" applyFont="1" applyFill="1" applyBorder="1" applyAlignment="1">
      <alignment horizontal="center"/>
    </xf>
    <xf numFmtId="167" fontId="8" fillId="2" borderId="24" xfId="1" applyNumberFormat="1" applyFont="1" applyFill="1" applyBorder="1" applyAlignment="1">
      <alignment horizontal="center"/>
    </xf>
    <xf numFmtId="167" fontId="8" fillId="2" borderId="1" xfId="1" applyNumberFormat="1" applyFont="1" applyFill="1" applyBorder="1" applyAlignment="1">
      <alignment horizontal="center"/>
    </xf>
    <xf numFmtId="167" fontId="8" fillId="2" borderId="3" xfId="1" applyNumberFormat="1" applyFont="1" applyFill="1" applyBorder="1" applyAlignment="1">
      <alignment horizontal="center"/>
    </xf>
    <xf numFmtId="0" fontId="6" fillId="0" borderId="0" xfId="0" applyFont="1" applyFill="1"/>
    <xf numFmtId="167" fontId="6" fillId="0" borderId="27" xfId="2" applyNumberFormat="1" applyFont="1" applyFill="1" applyBorder="1" applyAlignment="1">
      <alignment horizontal="center"/>
    </xf>
    <xf numFmtId="167" fontId="6" fillId="0" borderId="27" xfId="1" applyNumberFormat="1" applyFont="1" applyFill="1" applyBorder="1" applyAlignment="1">
      <alignment horizontal="center"/>
    </xf>
    <xf numFmtId="0" fontId="6" fillId="0" borderId="0" xfId="0" applyFont="1" applyFill="1" applyAlignment="1">
      <alignment horizontal="center"/>
    </xf>
    <xf numFmtId="167" fontId="6" fillId="0" borderId="48" xfId="2" applyNumberFormat="1" applyFont="1" applyFill="1" applyBorder="1" applyAlignment="1">
      <alignment horizontal="center"/>
    </xf>
    <xf numFmtId="167" fontId="6" fillId="0" borderId="48" xfId="1" applyNumberFormat="1" applyFont="1" applyFill="1" applyBorder="1" applyAlignment="1">
      <alignment horizontal="center"/>
    </xf>
    <xf numFmtId="167" fontId="6" fillId="0" borderId="6" xfId="1" applyNumberFormat="1" applyFont="1" applyFill="1" applyBorder="1" applyAlignment="1">
      <alignment horizontal="center"/>
    </xf>
    <xf numFmtId="167" fontId="6" fillId="0" borderId="71" xfId="2" applyNumberFormat="1" applyFont="1" applyFill="1" applyBorder="1" applyAlignment="1">
      <alignment horizontal="center"/>
    </xf>
    <xf numFmtId="0" fontId="7" fillId="0" borderId="79" xfId="0" applyFont="1" applyFill="1" applyBorder="1" applyAlignment="1">
      <alignment horizontal="center" vertical="center" wrapText="1"/>
    </xf>
    <xf numFmtId="167" fontId="6" fillId="0" borderId="80" xfId="2" applyNumberFormat="1" applyFont="1" applyFill="1" applyBorder="1" applyAlignment="1">
      <alignment horizontal="center"/>
    </xf>
    <xf numFmtId="0" fontId="7" fillId="0" borderId="81" xfId="0" applyFont="1" applyFill="1" applyBorder="1" applyAlignment="1">
      <alignment horizontal="center" vertical="center" wrapText="1"/>
    </xf>
    <xf numFmtId="0" fontId="7" fillId="0" borderId="82" xfId="0" applyFont="1" applyFill="1" applyBorder="1" applyAlignment="1">
      <alignment horizontal="center" vertical="center" wrapText="1"/>
    </xf>
    <xf numFmtId="0" fontId="7" fillId="0" borderId="83" xfId="0" applyFont="1" applyFill="1" applyBorder="1" applyAlignment="1">
      <alignment horizontal="center" vertical="center" wrapText="1"/>
    </xf>
    <xf numFmtId="0" fontId="7" fillId="0" borderId="7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applyFont="1" applyFill="1" applyBorder="1"/>
    <xf numFmtId="0" fontId="7" fillId="0" borderId="0" xfId="0" applyFont="1" applyFill="1" applyBorder="1" applyAlignment="1">
      <alignment horizontal="center" vertical="center"/>
    </xf>
    <xf numFmtId="0" fontId="6" fillId="0" borderId="0" xfId="0" applyFont="1" applyFill="1" applyBorder="1" applyAlignment="1">
      <alignment horizontal="center"/>
    </xf>
    <xf numFmtId="0" fontId="7" fillId="0" borderId="78" xfId="0" applyFont="1" applyFill="1" applyBorder="1" applyAlignment="1">
      <alignment horizontal="center" vertical="center"/>
    </xf>
    <xf numFmtId="0" fontId="6" fillId="0" borderId="86" xfId="0" applyFont="1" applyFill="1" applyBorder="1" applyAlignment="1">
      <alignment horizontal="center"/>
    </xf>
    <xf numFmtId="0" fontId="6" fillId="0" borderId="54" xfId="0" applyFont="1" applyFill="1" applyBorder="1" applyAlignment="1">
      <alignment horizontal="center"/>
    </xf>
    <xf numFmtId="0" fontId="6" fillId="0" borderId="55" xfId="0" applyFont="1" applyFill="1" applyBorder="1" applyAlignment="1">
      <alignment horizontal="center"/>
    </xf>
    <xf numFmtId="0" fontId="7" fillId="0" borderId="0" xfId="0" applyFont="1" applyFill="1" applyAlignment="1"/>
    <xf numFmtId="10" fontId="8" fillId="2" borderId="88" xfId="2" applyNumberFormat="1" applyFont="1" applyFill="1" applyBorder="1" applyAlignment="1">
      <alignment horizontal="center"/>
    </xf>
    <xf numFmtId="10" fontId="8" fillId="2" borderId="54" xfId="2" applyNumberFormat="1" applyFont="1" applyFill="1" applyBorder="1" applyAlignment="1">
      <alignment horizontal="center"/>
    </xf>
    <xf numFmtId="10" fontId="8" fillId="2" borderId="89" xfId="2" applyNumberFormat="1" applyFont="1" applyFill="1" applyBorder="1" applyAlignment="1">
      <alignment horizontal="center"/>
    </xf>
    <xf numFmtId="10" fontId="8" fillId="2" borderId="55" xfId="2" applyNumberFormat="1" applyFont="1" applyFill="1" applyBorder="1" applyAlignment="1">
      <alignment horizontal="center"/>
    </xf>
    <xf numFmtId="167" fontId="6" fillId="0" borderId="87" xfId="1" applyNumberFormat="1" applyFont="1" applyFill="1" applyBorder="1" applyAlignment="1">
      <alignment horizontal="center"/>
    </xf>
    <xf numFmtId="10" fontId="6" fillId="0" borderId="11" xfId="2" applyNumberFormat="1" applyFont="1" applyFill="1" applyBorder="1" applyAlignment="1">
      <alignment horizontal="center"/>
    </xf>
    <xf numFmtId="10" fontId="6" fillId="0" borderId="30" xfId="2" applyNumberFormat="1" applyFont="1" applyFill="1" applyBorder="1" applyAlignment="1">
      <alignment horizontal="center"/>
    </xf>
    <xf numFmtId="10" fontId="6" fillId="0" borderId="69" xfId="2" applyNumberFormat="1" applyFont="1" applyFill="1" applyBorder="1" applyAlignment="1">
      <alignment horizontal="center"/>
    </xf>
    <xf numFmtId="165" fontId="6" fillId="0" borderId="72" xfId="2" applyNumberFormat="1" applyFont="1" applyFill="1" applyBorder="1" applyAlignment="1">
      <alignment horizontal="center"/>
    </xf>
    <xf numFmtId="165" fontId="6" fillId="0" borderId="0" xfId="2" applyNumberFormat="1" applyFont="1" applyFill="1" applyBorder="1" applyAlignment="1">
      <alignment horizontal="center"/>
    </xf>
    <xf numFmtId="167" fontId="6" fillId="0" borderId="88" xfId="1" applyNumberFormat="1" applyFont="1" applyFill="1" applyBorder="1" applyAlignment="1">
      <alignment horizontal="center"/>
    </xf>
    <xf numFmtId="10" fontId="6" fillId="0" borderId="16" xfId="2" applyNumberFormat="1" applyFont="1" applyFill="1" applyBorder="1" applyAlignment="1">
      <alignment horizontal="center"/>
    </xf>
    <xf numFmtId="10" fontId="6" fillId="0" borderId="26" xfId="2" applyNumberFormat="1" applyFont="1" applyFill="1" applyBorder="1" applyAlignment="1">
      <alignment horizontal="center"/>
    </xf>
    <xf numFmtId="10" fontId="6" fillId="0" borderId="48" xfId="2" applyNumberFormat="1" applyFont="1" applyFill="1" applyBorder="1" applyAlignment="1">
      <alignment horizontal="center"/>
    </xf>
    <xf numFmtId="165" fontId="6" fillId="0" borderId="54" xfId="2" applyNumberFormat="1" applyFont="1" applyFill="1" applyBorder="1" applyAlignment="1">
      <alignment horizontal="center"/>
    </xf>
    <xf numFmtId="167" fontId="6" fillId="0" borderId="88" xfId="0" applyNumberFormat="1" applyFont="1" applyFill="1" applyBorder="1" applyAlignment="1">
      <alignment horizontal="center"/>
    </xf>
    <xf numFmtId="167" fontId="6" fillId="0" borderId="27" xfId="0" applyNumberFormat="1" applyFont="1" applyFill="1" applyBorder="1" applyAlignment="1">
      <alignment horizontal="center"/>
    </xf>
    <xf numFmtId="167" fontId="6" fillId="0" borderId="89" xfId="0" applyNumberFormat="1" applyFont="1" applyFill="1" applyBorder="1" applyAlignment="1">
      <alignment horizontal="center"/>
    </xf>
    <xf numFmtId="167" fontId="6" fillId="0" borderId="4" xfId="0" applyNumberFormat="1" applyFont="1" applyFill="1" applyBorder="1" applyAlignment="1">
      <alignment horizontal="center"/>
    </xf>
    <xf numFmtId="10" fontId="6" fillId="0" borderId="21" xfId="2" applyNumberFormat="1" applyFont="1" applyFill="1" applyBorder="1" applyAlignment="1">
      <alignment horizontal="center"/>
    </xf>
    <xf numFmtId="10" fontId="6" fillId="0" borderId="2" xfId="2" applyNumberFormat="1" applyFont="1" applyFill="1" applyBorder="1" applyAlignment="1">
      <alignment horizontal="center"/>
    </xf>
    <xf numFmtId="10" fontId="6" fillId="0" borderId="6" xfId="2" applyNumberFormat="1" applyFont="1" applyFill="1" applyBorder="1" applyAlignment="1">
      <alignment horizontal="center"/>
    </xf>
    <xf numFmtId="165" fontId="6" fillId="0" borderId="55" xfId="2" applyNumberFormat="1" applyFont="1" applyFill="1" applyBorder="1" applyAlignment="1">
      <alignment horizontal="center"/>
    </xf>
    <xf numFmtId="167" fontId="6" fillId="5" borderId="87" xfId="1" applyNumberFormat="1" applyFont="1" applyFill="1" applyBorder="1" applyAlignment="1">
      <alignment horizontal="center"/>
    </xf>
    <xf numFmtId="167" fontId="6" fillId="5" borderId="88" xfId="1" applyNumberFormat="1" applyFont="1" applyFill="1" applyBorder="1" applyAlignment="1">
      <alignment horizontal="center"/>
    </xf>
    <xf numFmtId="167" fontId="6" fillId="5" borderId="88" xfId="0" applyNumberFormat="1" applyFont="1" applyFill="1" applyBorder="1" applyAlignment="1">
      <alignment horizontal="center"/>
    </xf>
    <xf numFmtId="10" fontId="6" fillId="0" borderId="92" xfId="2" applyNumberFormat="1" applyFont="1" applyFill="1" applyBorder="1" applyAlignment="1">
      <alignment horizontal="center"/>
    </xf>
    <xf numFmtId="10" fontId="6" fillId="0" borderId="93" xfId="2" applyNumberFormat="1" applyFont="1" applyFill="1" applyBorder="1" applyAlignment="1">
      <alignment horizontal="center"/>
    </xf>
    <xf numFmtId="10" fontId="6" fillId="0" borderId="94" xfId="2" applyNumberFormat="1" applyFont="1" applyFill="1" applyBorder="1" applyAlignment="1">
      <alignment horizontal="center"/>
    </xf>
    <xf numFmtId="0" fontId="6" fillId="0" borderId="91" xfId="0" applyFont="1" applyFill="1" applyBorder="1" applyAlignment="1">
      <alignment horizontal="center"/>
    </xf>
    <xf numFmtId="0" fontId="7" fillId="0" borderId="90" xfId="0" applyFont="1" applyFill="1" applyBorder="1" applyAlignment="1">
      <alignment horizontal="center" vertical="center" wrapText="1"/>
    </xf>
    <xf numFmtId="167" fontId="6" fillId="5" borderId="71" xfId="2" applyNumberFormat="1" applyFont="1" applyFill="1" applyBorder="1" applyAlignment="1">
      <alignment horizontal="center"/>
    </xf>
    <xf numFmtId="167" fontId="6" fillId="5" borderId="48" xfId="2" applyNumberFormat="1" applyFont="1" applyFill="1" applyBorder="1" applyAlignment="1">
      <alignment horizontal="center"/>
    </xf>
    <xf numFmtId="167" fontId="6" fillId="5" borderId="48" xfId="1" applyNumberFormat="1" applyFont="1" applyFill="1" applyBorder="1" applyAlignment="1">
      <alignment horizontal="center"/>
    </xf>
    <xf numFmtId="0" fontId="14" fillId="2" borderId="60" xfId="4" applyFill="1" applyBorder="1" applyAlignment="1">
      <alignment vertical="center" wrapText="1"/>
    </xf>
    <xf numFmtId="0" fontId="6" fillId="2" borderId="95" xfId="0" applyFont="1" applyFill="1" applyBorder="1" applyAlignment="1">
      <alignment vertical="center" wrapText="1"/>
    </xf>
    <xf numFmtId="0" fontId="14" fillId="0" borderId="96" xfId="4" applyBorder="1"/>
    <xf numFmtId="14" fontId="13" fillId="2" borderId="97" xfId="0" applyNumberFormat="1" applyFont="1" applyFill="1" applyBorder="1" applyAlignment="1">
      <alignment horizontal="center" vertical="center" wrapText="1"/>
    </xf>
    <xf numFmtId="0" fontId="15" fillId="2" borderId="0" xfId="0" applyFont="1" applyFill="1"/>
    <xf numFmtId="0" fontId="6" fillId="2" borderId="0" xfId="0" applyFont="1" applyFill="1" applyBorder="1" applyAlignment="1">
      <alignment horizontal="left" vertical="center" wrapText="1"/>
    </xf>
    <xf numFmtId="164" fontId="6" fillId="2" borderId="26" xfId="1" applyFont="1" applyFill="1" applyBorder="1" applyAlignment="1">
      <alignment horizontal="center"/>
    </xf>
    <xf numFmtId="164" fontId="6" fillId="2" borderId="24" xfId="1" applyFont="1" applyFill="1" applyBorder="1" applyAlignment="1">
      <alignment horizontal="center"/>
    </xf>
    <xf numFmtId="0" fontId="6" fillId="2" borderId="99" xfId="0" applyFont="1" applyFill="1" applyBorder="1" applyAlignment="1">
      <alignment horizontal="center"/>
    </xf>
    <xf numFmtId="14" fontId="6" fillId="2" borderId="76" xfId="0" applyNumberFormat="1" applyFont="1" applyFill="1" applyBorder="1" applyAlignment="1">
      <alignment horizontal="center"/>
    </xf>
    <xf numFmtId="164" fontId="6" fillId="2" borderId="100" xfId="1" applyFont="1" applyFill="1" applyBorder="1" applyAlignment="1">
      <alignment horizontal="center"/>
    </xf>
    <xf numFmtId="164" fontId="6" fillId="2" borderId="101" xfId="1" applyFont="1" applyFill="1" applyBorder="1" applyAlignment="1">
      <alignment horizontal="center"/>
    </xf>
    <xf numFmtId="164" fontId="6" fillId="2" borderId="45" xfId="1" applyFont="1" applyFill="1" applyBorder="1" applyAlignment="1">
      <alignment horizontal="center"/>
    </xf>
    <xf numFmtId="164" fontId="6" fillId="2" borderId="80" xfId="1" applyFont="1" applyFill="1" applyBorder="1" applyAlignment="1">
      <alignment horizontal="center"/>
    </xf>
    <xf numFmtId="164" fontId="6" fillId="2" borderId="30" xfId="1" applyFont="1" applyFill="1" applyBorder="1" applyAlignment="1">
      <alignment horizontal="center"/>
    </xf>
    <xf numFmtId="164" fontId="8" fillId="2" borderId="26" xfId="1" applyFont="1" applyFill="1" applyBorder="1" applyAlignment="1">
      <alignment horizontal="center"/>
    </xf>
    <xf numFmtId="164" fontId="8" fillId="2" borderId="2" xfId="1" applyFont="1" applyFill="1" applyBorder="1" applyAlignment="1">
      <alignment horizontal="center"/>
    </xf>
    <xf numFmtId="164" fontId="6" fillId="2" borderId="46" xfId="1" applyFont="1" applyFill="1" applyBorder="1" applyAlignment="1">
      <alignment horizontal="center"/>
    </xf>
    <xf numFmtId="164" fontId="6" fillId="2" borderId="23" xfId="1" applyFont="1" applyFill="1" applyBorder="1" applyAlignment="1">
      <alignment horizontal="center"/>
    </xf>
    <xf numFmtId="164" fontId="8" fillId="2" borderId="23" xfId="1" applyFont="1" applyFill="1" applyBorder="1" applyAlignment="1">
      <alignment horizontal="center"/>
    </xf>
    <xf numFmtId="164" fontId="6" fillId="2" borderId="73" xfId="1" applyFont="1" applyFill="1" applyBorder="1" applyAlignment="1">
      <alignment horizontal="center"/>
    </xf>
    <xf numFmtId="0" fontId="6" fillId="0" borderId="72" xfId="0" applyFont="1" applyFill="1" applyBorder="1" applyAlignment="1">
      <alignment horizontal="center"/>
    </xf>
    <xf numFmtId="10" fontId="6" fillId="0" borderId="14" xfId="2" applyNumberFormat="1" applyFont="1" applyFill="1" applyBorder="1" applyAlignment="1">
      <alignment horizontal="center"/>
    </xf>
    <xf numFmtId="10" fontId="6" fillId="0" borderId="15" xfId="2" applyNumberFormat="1" applyFont="1" applyFill="1" applyBorder="1" applyAlignment="1">
      <alignment horizontal="center"/>
    </xf>
    <xf numFmtId="10" fontId="6" fillId="0" borderId="50" xfId="2" applyNumberFormat="1" applyFont="1" applyFill="1" applyBorder="1" applyAlignment="1">
      <alignment horizontal="center"/>
    </xf>
    <xf numFmtId="10" fontId="6" fillId="0" borderId="19" xfId="2" applyNumberFormat="1" applyFont="1" applyFill="1" applyBorder="1" applyAlignment="1">
      <alignment horizontal="center"/>
    </xf>
    <xf numFmtId="10" fontId="6" fillId="0" borderId="20" xfId="2" applyNumberFormat="1" applyFont="1" applyFill="1" applyBorder="1" applyAlignment="1">
      <alignment horizontal="center"/>
    </xf>
    <xf numFmtId="10" fontId="6" fillId="0" borderId="51" xfId="2" applyNumberFormat="1" applyFont="1" applyFill="1" applyBorder="1" applyAlignment="1">
      <alignment horizontal="center"/>
    </xf>
    <xf numFmtId="169" fontId="6" fillId="2" borderId="0" xfId="2" applyNumberFormat="1" applyFont="1" applyFill="1"/>
    <xf numFmtId="10" fontId="6" fillId="2" borderId="0" xfId="0" applyNumberFormat="1" applyFont="1" applyFill="1" applyAlignment="1">
      <alignment horizontal="center"/>
    </xf>
    <xf numFmtId="10" fontId="6" fillId="2" borderId="20" xfId="0" applyNumberFormat="1" applyFont="1" applyFill="1" applyBorder="1" applyAlignment="1">
      <alignment horizontal="center"/>
    </xf>
    <xf numFmtId="0" fontId="7" fillId="2" borderId="44"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7" fillId="2" borderId="33" xfId="0" applyFont="1" applyFill="1" applyBorder="1" applyAlignment="1">
      <alignment horizontal="center" vertical="center" wrapText="1"/>
    </xf>
    <xf numFmtId="0" fontId="7" fillId="2" borderId="46" xfId="0" applyFont="1" applyFill="1" applyBorder="1" applyAlignment="1">
      <alignment horizontal="center" vertical="center" wrapText="1"/>
    </xf>
    <xf numFmtId="164" fontId="8" fillId="2" borderId="24" xfId="1" applyFont="1" applyFill="1" applyBorder="1" applyAlignment="1">
      <alignment horizontal="center"/>
    </xf>
    <xf numFmtId="164" fontId="8" fillId="2" borderId="3" xfId="1" applyFont="1" applyFill="1" applyBorder="1" applyAlignment="1">
      <alignment horizontal="center"/>
    </xf>
    <xf numFmtId="2" fontId="17" fillId="0" borderId="0" xfId="0" applyNumberFormat="1" applyFont="1" applyFill="1" applyBorder="1" applyAlignment="1">
      <alignment horizontal="center"/>
    </xf>
    <xf numFmtId="2" fontId="6" fillId="2" borderId="30" xfId="0" applyNumberFormat="1" applyFont="1" applyFill="1" applyBorder="1" applyAlignment="1">
      <alignment horizontal="center"/>
    </xf>
    <xf numFmtId="2" fontId="6" fillId="2" borderId="26" xfId="0" applyNumberFormat="1" applyFont="1" applyFill="1" applyBorder="1" applyAlignment="1">
      <alignment horizontal="center"/>
    </xf>
    <xf numFmtId="2" fontId="8" fillId="2" borderId="26" xfId="0" applyNumberFormat="1" applyFont="1" applyFill="1" applyBorder="1" applyAlignment="1">
      <alignment horizontal="center"/>
    </xf>
    <xf numFmtId="164" fontId="8" fillId="2" borderId="27" xfId="1" applyFont="1" applyFill="1" applyBorder="1" applyAlignment="1">
      <alignment horizontal="center"/>
    </xf>
    <xf numFmtId="164" fontId="8" fillId="2" borderId="4" xfId="1" applyFont="1" applyFill="1" applyBorder="1" applyAlignment="1">
      <alignment horizontal="center"/>
    </xf>
    <xf numFmtId="164" fontId="8" fillId="2" borderId="100" xfId="1" applyFont="1" applyFill="1" applyBorder="1" applyAlignment="1">
      <alignment horizontal="center"/>
    </xf>
    <xf numFmtId="164" fontId="6" fillId="2" borderId="18" xfId="1" applyFont="1" applyFill="1" applyBorder="1" applyAlignment="1">
      <alignment horizontal="center"/>
    </xf>
    <xf numFmtId="164" fontId="6" fillId="2" borderId="27" xfId="1" applyFont="1" applyFill="1" applyBorder="1" applyAlignment="1">
      <alignment horizontal="center"/>
    </xf>
    <xf numFmtId="164" fontId="8" fillId="2" borderId="29" xfId="1" applyFont="1" applyFill="1" applyBorder="1" applyAlignment="1">
      <alignment horizontal="center"/>
    </xf>
    <xf numFmtId="164" fontId="6" fillId="2" borderId="98" xfId="1" applyFont="1" applyFill="1" applyBorder="1" applyAlignment="1">
      <alignment horizontal="center"/>
    </xf>
    <xf numFmtId="164" fontId="8" fillId="2" borderId="18" xfId="1" applyFont="1" applyFill="1" applyBorder="1" applyAlignment="1">
      <alignment horizontal="center"/>
    </xf>
    <xf numFmtId="164" fontId="8" fillId="2" borderId="8" xfId="1" applyFont="1" applyFill="1" applyBorder="1" applyAlignment="1">
      <alignment horizontal="center"/>
    </xf>
    <xf numFmtId="2" fontId="7" fillId="2" borderId="2" xfId="2"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2" fontId="8" fillId="2" borderId="2" xfId="0" applyNumberFormat="1" applyFont="1" applyFill="1" applyBorder="1" applyAlignment="1">
      <alignment horizontal="center"/>
    </xf>
    <xf numFmtId="10" fontId="6" fillId="0" borderId="0" xfId="0" applyNumberFormat="1" applyFont="1" applyFill="1"/>
    <xf numFmtId="0" fontId="7" fillId="2" borderId="33"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34" xfId="0" quotePrefix="1" applyFont="1" applyFill="1" applyBorder="1" applyAlignment="1">
      <alignment vertical="center" wrapText="1"/>
    </xf>
    <xf numFmtId="0" fontId="6" fillId="2" borderId="104" xfId="0" applyFont="1" applyFill="1" applyBorder="1" applyAlignment="1">
      <alignment vertical="center" wrapText="1"/>
    </xf>
    <xf numFmtId="166" fontId="6" fillId="2" borderId="17" xfId="1" applyNumberFormat="1" applyFont="1" applyFill="1" applyBorder="1"/>
    <xf numFmtId="0" fontId="8" fillId="2" borderId="105" xfId="0" applyFont="1" applyFill="1" applyBorder="1"/>
    <xf numFmtId="10" fontId="8" fillId="2" borderId="106" xfId="0" applyNumberFormat="1" applyFont="1" applyFill="1" applyBorder="1" applyAlignment="1">
      <alignment horizontal="center"/>
    </xf>
    <xf numFmtId="0" fontId="8" fillId="2" borderId="107" xfId="0" applyFont="1" applyFill="1" applyBorder="1" applyAlignment="1">
      <alignment horizontal="center"/>
    </xf>
    <xf numFmtId="14" fontId="8" fillId="2" borderId="108" xfId="0" applyNumberFormat="1" applyFont="1" applyFill="1" applyBorder="1" applyAlignment="1">
      <alignment horizontal="center"/>
    </xf>
    <xf numFmtId="10" fontId="8" fillId="2" borderId="106" xfId="2" applyNumberFormat="1" applyFont="1" applyFill="1" applyBorder="1" applyAlignment="1">
      <alignment horizontal="center"/>
    </xf>
    <xf numFmtId="0" fontId="8" fillId="2" borderId="106" xfId="0" applyFont="1" applyFill="1" applyBorder="1" applyAlignment="1">
      <alignment horizontal="center"/>
    </xf>
    <xf numFmtId="0" fontId="8" fillId="3" borderId="54" xfId="0" applyFont="1" applyFill="1" applyBorder="1" applyAlignment="1">
      <alignment horizontal="center"/>
    </xf>
    <xf numFmtId="10" fontId="8" fillId="3" borderId="26" xfId="2" applyNumberFormat="1" applyFont="1" applyFill="1" applyBorder="1" applyAlignment="1">
      <alignment horizontal="center"/>
    </xf>
    <xf numFmtId="10" fontId="8" fillId="3" borderId="28" xfId="2" applyNumberFormat="1" applyFont="1" applyFill="1" applyBorder="1" applyAlignment="1">
      <alignment horizontal="center"/>
    </xf>
    <xf numFmtId="2" fontId="3" fillId="2" borderId="110" xfId="0" applyNumberFormat="1" applyFont="1" applyFill="1" applyBorder="1" applyAlignment="1">
      <alignment horizontal="center" vertical="center" wrapText="1"/>
    </xf>
    <xf numFmtId="10" fontId="6" fillId="2" borderId="103" xfId="2" applyNumberFormat="1" applyFont="1" applyFill="1" applyBorder="1" applyAlignment="1">
      <alignment horizontal="center"/>
    </xf>
    <xf numFmtId="10" fontId="8" fillId="3" borderId="103" xfId="2" applyNumberFormat="1" applyFont="1" applyFill="1" applyBorder="1" applyAlignment="1">
      <alignment horizontal="center"/>
    </xf>
    <xf numFmtId="10" fontId="8" fillId="2" borderId="103" xfId="2" applyNumberFormat="1" applyFont="1" applyFill="1" applyBorder="1" applyAlignment="1">
      <alignment horizontal="center"/>
    </xf>
    <xf numFmtId="10" fontId="8" fillId="2" borderId="110" xfId="2" applyNumberFormat="1" applyFont="1" applyFill="1" applyBorder="1" applyAlignment="1">
      <alignment horizontal="center"/>
    </xf>
    <xf numFmtId="14" fontId="8" fillId="3" borderId="23" xfId="0" applyNumberFormat="1" applyFont="1" applyFill="1" applyBorder="1" applyAlignment="1">
      <alignment horizontal="center"/>
    </xf>
    <xf numFmtId="10" fontId="8" fillId="3" borderId="48" xfId="2" applyNumberFormat="1" applyFont="1" applyFill="1" applyBorder="1" applyAlignment="1">
      <alignment horizontal="center"/>
    </xf>
    <xf numFmtId="10" fontId="8" fillId="2" borderId="111" xfId="0" applyNumberFormat="1" applyFont="1" applyFill="1" applyBorder="1" applyAlignment="1">
      <alignment horizontal="center"/>
    </xf>
    <xf numFmtId="164" fontId="6" fillId="2" borderId="27" xfId="0" applyNumberFormat="1" applyFont="1" applyFill="1" applyBorder="1"/>
    <xf numFmtId="164" fontId="8" fillId="2" borderId="27" xfId="0" applyNumberFormat="1" applyFont="1" applyFill="1" applyBorder="1"/>
    <xf numFmtId="164" fontId="8" fillId="2" borderId="4" xfId="0" applyNumberFormat="1" applyFont="1" applyFill="1" applyBorder="1"/>
    <xf numFmtId="2" fontId="6" fillId="2" borderId="26" xfId="1" applyNumberFormat="1" applyFont="1" applyFill="1" applyBorder="1" applyAlignment="1">
      <alignment horizontal="center"/>
    </xf>
    <xf numFmtId="2" fontId="7" fillId="2" borderId="2" xfId="2" applyNumberFormat="1" applyFont="1" applyFill="1" applyBorder="1" applyAlignment="1">
      <alignment horizontal="center" vertical="center"/>
    </xf>
    <xf numFmtId="2" fontId="6" fillId="2" borderId="100" xfId="0" applyNumberFormat="1" applyFont="1" applyFill="1" applyBorder="1" applyAlignment="1">
      <alignment horizontal="center"/>
    </xf>
    <xf numFmtId="2" fontId="6" fillId="2" borderId="101" xfId="0" applyNumberFormat="1" applyFont="1" applyFill="1" applyBorder="1" applyAlignment="1">
      <alignment horizontal="center"/>
    </xf>
    <xf numFmtId="2" fontId="6" fillId="2" borderId="113" xfId="0" applyNumberFormat="1" applyFont="1" applyFill="1" applyBorder="1" applyAlignment="1">
      <alignment horizontal="center"/>
    </xf>
    <xf numFmtId="2" fontId="6" fillId="2" borderId="17" xfId="0" applyNumberFormat="1" applyFont="1" applyFill="1" applyBorder="1" applyAlignment="1">
      <alignment horizontal="center"/>
    </xf>
    <xf numFmtId="2" fontId="6" fillId="2" borderId="24" xfId="0" applyNumberFormat="1" applyFont="1" applyFill="1" applyBorder="1" applyAlignment="1">
      <alignment horizontal="center"/>
    </xf>
    <xf numFmtId="2" fontId="6" fillId="2" borderId="17" xfId="1" applyNumberFormat="1" applyFont="1" applyFill="1" applyBorder="1" applyAlignment="1">
      <alignment horizontal="center"/>
    </xf>
    <xf numFmtId="2" fontId="6" fillId="2" borderId="24" xfId="1" applyNumberFormat="1" applyFont="1" applyFill="1" applyBorder="1" applyAlignment="1">
      <alignment horizontal="center"/>
    </xf>
    <xf numFmtId="2" fontId="8" fillId="2" borderId="17" xfId="0" applyNumberFormat="1" applyFont="1" applyFill="1" applyBorder="1" applyAlignment="1">
      <alignment horizontal="center"/>
    </xf>
    <xf numFmtId="2" fontId="8" fillId="2" borderId="24" xfId="0" applyNumberFormat="1" applyFont="1" applyFill="1" applyBorder="1" applyAlignment="1">
      <alignment horizontal="center"/>
    </xf>
    <xf numFmtId="2" fontId="8" fillId="2" borderId="1" xfId="0" applyNumberFormat="1" applyFont="1" applyFill="1" applyBorder="1" applyAlignment="1">
      <alignment horizontal="center"/>
    </xf>
    <xf numFmtId="2" fontId="8" fillId="2" borderId="3" xfId="0" applyNumberFormat="1" applyFont="1" applyFill="1" applyBorder="1" applyAlignment="1">
      <alignment horizontal="center"/>
    </xf>
    <xf numFmtId="164" fontId="6" fillId="2" borderId="113" xfId="1" applyFont="1" applyFill="1" applyBorder="1" applyAlignment="1">
      <alignment horizontal="center"/>
    </xf>
    <xf numFmtId="164" fontId="6" fillId="2" borderId="17" xfId="1" applyFont="1" applyFill="1" applyBorder="1" applyAlignment="1">
      <alignment horizontal="center"/>
    </xf>
    <xf numFmtId="164" fontId="8" fillId="2" borderId="17" xfId="1" applyFont="1" applyFill="1" applyBorder="1" applyAlignment="1">
      <alignment horizontal="center"/>
    </xf>
    <xf numFmtId="164" fontId="8" fillId="2" borderId="1" xfId="1" applyFont="1" applyFill="1" applyBorder="1" applyAlignment="1">
      <alignment horizontal="center"/>
    </xf>
    <xf numFmtId="164" fontId="6" fillId="2" borderId="32" xfId="1" applyFont="1" applyFill="1" applyBorder="1"/>
    <xf numFmtId="164" fontId="6" fillId="2" borderId="12" xfId="1" applyFont="1" applyFill="1" applyBorder="1" applyAlignment="1">
      <alignment horizontal="center"/>
    </xf>
    <xf numFmtId="2" fontId="7" fillId="2" borderId="5" xfId="2" applyNumberFormat="1" applyFont="1" applyFill="1" applyBorder="1" applyAlignment="1">
      <alignment horizontal="center" vertical="center" wrapText="1"/>
    </xf>
    <xf numFmtId="164" fontId="6" fillId="2" borderId="114" xfId="1" applyFont="1" applyFill="1" applyBorder="1" applyAlignment="1">
      <alignment horizontal="center"/>
    </xf>
    <xf numFmtId="164" fontId="6" fillId="2" borderId="28" xfId="1" applyFont="1" applyFill="1" applyBorder="1" applyAlignment="1">
      <alignment horizontal="center"/>
    </xf>
    <xf numFmtId="164" fontId="8" fillId="2" borderId="28" xfId="1" applyFont="1" applyFill="1" applyBorder="1" applyAlignment="1">
      <alignment horizontal="center"/>
    </xf>
    <xf numFmtId="164" fontId="8" fillId="2" borderId="5" xfId="1" applyFont="1" applyFill="1" applyBorder="1" applyAlignment="1">
      <alignment horizontal="center"/>
    </xf>
    <xf numFmtId="167" fontId="6" fillId="0" borderId="17" xfId="1" applyNumberFormat="1" applyFont="1" applyFill="1" applyBorder="1"/>
    <xf numFmtId="167" fontId="6" fillId="0" borderId="26" xfId="0" applyNumberFormat="1" applyFont="1" applyFill="1" applyBorder="1"/>
    <xf numFmtId="167" fontId="6" fillId="0" borderId="24" xfId="0" applyNumberFormat="1" applyFont="1" applyFill="1" applyBorder="1"/>
    <xf numFmtId="167" fontId="6" fillId="0" borderId="17" xfId="2" applyNumberFormat="1" applyFont="1" applyFill="1" applyBorder="1" applyAlignment="1">
      <alignment horizontal="center"/>
    </xf>
    <xf numFmtId="167" fontId="6" fillId="0" borderId="26" xfId="2" applyNumberFormat="1" applyFont="1" applyFill="1" applyBorder="1" applyAlignment="1">
      <alignment horizontal="center"/>
    </xf>
    <xf numFmtId="167" fontId="6" fillId="0" borderId="24" xfId="2" applyNumberFormat="1" applyFont="1" applyFill="1" applyBorder="1" applyAlignment="1">
      <alignment horizontal="center"/>
    </xf>
    <xf numFmtId="167" fontId="6" fillId="0" borderId="28" xfId="2" applyNumberFormat="1" applyFont="1" applyFill="1" applyBorder="1" applyAlignment="1">
      <alignment horizontal="center"/>
    </xf>
    <xf numFmtId="10" fontId="6" fillId="0" borderId="87" xfId="2" applyNumberFormat="1" applyFont="1" applyFill="1" applyBorder="1" applyAlignment="1">
      <alignment horizontal="center"/>
    </xf>
    <xf numFmtId="10" fontId="6" fillId="0" borderId="31" xfId="2" applyNumberFormat="1" applyFont="1" applyFill="1" applyBorder="1" applyAlignment="1">
      <alignment horizontal="center"/>
    </xf>
    <xf numFmtId="10" fontId="6" fillId="0" borderId="72" xfId="2" applyNumberFormat="1" applyFont="1" applyFill="1" applyBorder="1" applyAlignment="1">
      <alignment horizontal="center"/>
    </xf>
    <xf numFmtId="10" fontId="6" fillId="0" borderId="88" xfId="2" applyNumberFormat="1" applyFont="1" applyFill="1" applyBorder="1" applyAlignment="1">
      <alignment horizontal="center"/>
    </xf>
    <xf numFmtId="10" fontId="6" fillId="0" borderId="28" xfId="2" applyNumberFormat="1" applyFont="1" applyFill="1" applyBorder="1" applyAlignment="1">
      <alignment horizontal="center"/>
    </xf>
    <xf numFmtId="10" fontId="6" fillId="0" borderId="54" xfId="2" applyNumberFormat="1" applyFont="1" applyFill="1" applyBorder="1" applyAlignment="1">
      <alignment horizontal="center"/>
    </xf>
    <xf numFmtId="167" fontId="6" fillId="0" borderId="17" xfId="0" applyNumberFormat="1" applyFont="1" applyFill="1" applyBorder="1"/>
    <xf numFmtId="167" fontId="8" fillId="0" borderId="17" xfId="1" applyNumberFormat="1" applyFont="1" applyFill="1" applyBorder="1" applyAlignment="1">
      <alignment horizontal="center"/>
    </xf>
    <xf numFmtId="167" fontId="8" fillId="0" borderId="26" xfId="1" applyNumberFormat="1" applyFont="1" applyFill="1" applyBorder="1" applyAlignment="1">
      <alignment horizontal="center"/>
    </xf>
    <xf numFmtId="167" fontId="8" fillId="0" borderId="24" xfId="1" applyNumberFormat="1" applyFont="1" applyFill="1" applyBorder="1" applyAlignment="1">
      <alignment horizontal="center"/>
    </xf>
    <xf numFmtId="167" fontId="8" fillId="0" borderId="27" xfId="1" applyNumberFormat="1" applyFont="1" applyFill="1" applyBorder="1" applyAlignment="1">
      <alignment horizontal="center"/>
    </xf>
    <xf numFmtId="167" fontId="8" fillId="0" borderId="28" xfId="1" applyNumberFormat="1" applyFont="1" applyFill="1" applyBorder="1" applyAlignment="1">
      <alignment horizontal="center"/>
    </xf>
    <xf numFmtId="0" fontId="8" fillId="0" borderId="19" xfId="0" applyFont="1" applyFill="1" applyBorder="1" applyAlignment="1">
      <alignment horizontal="center"/>
    </xf>
    <xf numFmtId="167" fontId="8" fillId="0" borderId="17" xfId="0" applyNumberFormat="1" applyFont="1" applyFill="1" applyBorder="1"/>
    <xf numFmtId="167" fontId="8" fillId="0" borderId="26" xfId="0" applyNumberFormat="1" applyFont="1" applyFill="1" applyBorder="1"/>
    <xf numFmtId="167" fontId="8" fillId="0" borderId="24" xfId="0" applyNumberFormat="1" applyFont="1" applyFill="1" applyBorder="1"/>
    <xf numFmtId="10" fontId="8" fillId="0" borderId="88" xfId="2" applyNumberFormat="1" applyFont="1" applyFill="1" applyBorder="1" applyAlignment="1">
      <alignment horizontal="center"/>
    </xf>
    <xf numFmtId="10" fontId="8" fillId="0" borderId="26" xfId="2" applyNumberFormat="1" applyFont="1" applyFill="1" applyBorder="1" applyAlignment="1">
      <alignment horizontal="center"/>
    </xf>
    <xf numFmtId="10" fontId="8" fillId="0" borderId="28" xfId="2" applyNumberFormat="1" applyFont="1" applyFill="1" applyBorder="1" applyAlignment="1">
      <alignment horizontal="center"/>
    </xf>
    <xf numFmtId="10" fontId="8" fillId="0" borderId="54" xfId="2" applyNumberFormat="1" applyFont="1" applyFill="1" applyBorder="1" applyAlignment="1">
      <alignment horizontal="center"/>
    </xf>
    <xf numFmtId="167" fontId="6" fillId="0" borderId="17" xfId="1" applyNumberFormat="1" applyFont="1" applyFill="1" applyBorder="1" applyAlignment="1">
      <alignment horizontal="center"/>
    </xf>
    <xf numFmtId="167" fontId="6" fillId="0" borderId="26" xfId="1" applyNumberFormat="1" applyFont="1" applyFill="1" applyBorder="1" applyAlignment="1">
      <alignment horizontal="center"/>
    </xf>
    <xf numFmtId="167" fontId="6" fillId="0" borderId="24" xfId="1" applyNumberFormat="1" applyFont="1" applyFill="1" applyBorder="1" applyAlignment="1">
      <alignment horizontal="center"/>
    </xf>
    <xf numFmtId="167" fontId="6" fillId="0" borderId="28" xfId="1" applyNumberFormat="1" applyFont="1" applyFill="1" applyBorder="1" applyAlignment="1">
      <alignment horizontal="center"/>
    </xf>
    <xf numFmtId="0" fontId="6" fillId="2" borderId="43" xfId="0" applyFont="1" applyFill="1" applyBorder="1" applyAlignment="1">
      <alignment vertical="center" wrapText="1"/>
    </xf>
    <xf numFmtId="0" fontId="6" fillId="0" borderId="16" xfId="0" applyFont="1" applyFill="1" applyBorder="1" applyAlignment="1">
      <alignment horizontal="center"/>
    </xf>
    <xf numFmtId="14" fontId="6" fillId="0" borderId="23" xfId="0" applyNumberFormat="1" applyFont="1" applyFill="1" applyBorder="1" applyAlignment="1">
      <alignment horizontal="center"/>
    </xf>
    <xf numFmtId="164" fontId="6" fillId="0" borderId="17" xfId="0" applyNumberFormat="1" applyFont="1" applyFill="1" applyBorder="1"/>
    <xf numFmtId="10" fontId="6" fillId="0" borderId="17" xfId="2" applyNumberFormat="1" applyFont="1" applyFill="1" applyBorder="1" applyAlignment="1">
      <alignment horizontal="center"/>
    </xf>
    <xf numFmtId="10" fontId="6" fillId="0" borderId="27" xfId="2" applyNumberFormat="1" applyFont="1" applyFill="1" applyBorder="1" applyAlignment="1">
      <alignment horizontal="center"/>
    </xf>
    <xf numFmtId="164" fontId="6" fillId="0" borderId="20" xfId="0" applyNumberFormat="1" applyFont="1" applyFill="1" applyBorder="1"/>
    <xf numFmtId="4" fontId="8" fillId="2" borderId="0" xfId="0" applyNumberFormat="1" applyFont="1" applyFill="1"/>
    <xf numFmtId="0" fontId="8" fillId="0" borderId="54" xfId="0" applyFont="1" applyFill="1" applyBorder="1" applyAlignment="1">
      <alignment horizontal="center"/>
    </xf>
    <xf numFmtId="0" fontId="8" fillId="0" borderId="0" xfId="0" applyFont="1" applyFill="1" applyBorder="1"/>
    <xf numFmtId="10" fontId="8" fillId="0" borderId="19" xfId="2" applyNumberFormat="1" applyFont="1" applyFill="1" applyBorder="1" applyAlignment="1">
      <alignment horizontal="center"/>
    </xf>
    <xf numFmtId="10" fontId="8" fillId="0" borderId="20" xfId="2" applyNumberFormat="1" applyFont="1" applyFill="1" applyBorder="1" applyAlignment="1">
      <alignment horizontal="center"/>
    </xf>
    <xf numFmtId="10" fontId="8" fillId="0" borderId="51" xfId="2" applyNumberFormat="1" applyFont="1" applyFill="1" applyBorder="1" applyAlignment="1">
      <alignment horizontal="center"/>
    </xf>
    <xf numFmtId="10" fontId="8" fillId="0" borderId="107" xfId="2" applyNumberFormat="1" applyFont="1" applyFill="1" applyBorder="1" applyAlignment="1">
      <alignment horizontal="center"/>
    </xf>
    <xf numFmtId="10" fontId="8" fillId="0" borderId="108" xfId="2" applyNumberFormat="1" applyFont="1" applyFill="1" applyBorder="1" applyAlignment="1">
      <alignment horizontal="center"/>
    </xf>
    <xf numFmtId="10" fontId="8" fillId="0" borderId="111" xfId="2" applyNumberFormat="1" applyFont="1" applyFill="1" applyBorder="1" applyAlignment="1">
      <alignment horizontal="center"/>
    </xf>
    <xf numFmtId="0" fontId="8" fillId="0" borderId="55" xfId="0" applyFont="1" applyFill="1" applyBorder="1" applyAlignment="1">
      <alignment horizontal="center"/>
    </xf>
    <xf numFmtId="10" fontId="8" fillId="0" borderId="22" xfId="2" applyNumberFormat="1" applyFont="1" applyFill="1" applyBorder="1" applyAlignment="1">
      <alignment horizontal="center"/>
    </xf>
    <xf numFmtId="10" fontId="8" fillId="0" borderId="9" xfId="2" applyNumberFormat="1" applyFont="1" applyFill="1" applyBorder="1" applyAlignment="1">
      <alignment horizontal="center"/>
    </xf>
    <xf numFmtId="10" fontId="8" fillId="0" borderId="49" xfId="2" applyNumberFormat="1" applyFont="1" applyFill="1" applyBorder="1" applyAlignment="1">
      <alignment horizontal="center"/>
    </xf>
    <xf numFmtId="0" fontId="6" fillId="2" borderId="35" xfId="0" applyFont="1" applyFill="1" applyBorder="1" applyAlignment="1">
      <alignment horizontal="center" vertical="center" wrapText="1"/>
    </xf>
    <xf numFmtId="10" fontId="8" fillId="0" borderId="27" xfId="2" applyNumberFormat="1" applyFont="1" applyFill="1" applyBorder="1" applyAlignment="1">
      <alignment horizontal="center"/>
    </xf>
    <xf numFmtId="0" fontId="8" fillId="6" borderId="19" xfId="0" applyFont="1" applyFill="1" applyBorder="1" applyAlignment="1">
      <alignment horizontal="center"/>
    </xf>
    <xf numFmtId="167" fontId="8" fillId="6" borderId="17" xfId="0" applyNumberFormat="1" applyFont="1" applyFill="1" applyBorder="1"/>
    <xf numFmtId="167" fontId="8" fillId="6" borderId="26" xfId="0" applyNumberFormat="1" applyFont="1" applyFill="1" applyBorder="1"/>
    <xf numFmtId="167" fontId="8" fillId="6" borderId="24" xfId="0" applyNumberFormat="1" applyFont="1" applyFill="1" applyBorder="1"/>
    <xf numFmtId="167" fontId="8" fillId="6" borderId="17" xfId="1" applyNumberFormat="1" applyFont="1" applyFill="1" applyBorder="1" applyAlignment="1">
      <alignment horizontal="center"/>
    </xf>
    <xf numFmtId="167" fontId="8" fillId="6" borderId="26" xfId="1" applyNumberFormat="1" applyFont="1" applyFill="1" applyBorder="1" applyAlignment="1">
      <alignment horizontal="center"/>
    </xf>
    <xf numFmtId="167" fontId="8" fillId="6" borderId="24" xfId="1" applyNumberFormat="1" applyFont="1" applyFill="1" applyBorder="1" applyAlignment="1">
      <alignment horizontal="center"/>
    </xf>
    <xf numFmtId="167" fontId="8" fillId="6" borderId="27" xfId="1" applyNumberFormat="1" applyFont="1" applyFill="1" applyBorder="1" applyAlignment="1">
      <alignment horizontal="center"/>
    </xf>
    <xf numFmtId="167" fontId="8" fillId="6" borderId="28" xfId="1" applyNumberFormat="1" applyFont="1" applyFill="1" applyBorder="1" applyAlignment="1">
      <alignment horizontal="center"/>
    </xf>
    <xf numFmtId="0" fontId="7" fillId="0" borderId="0" xfId="0" applyFont="1" applyFill="1"/>
    <xf numFmtId="0" fontId="15" fillId="0" borderId="0" xfId="0" applyFont="1" applyFill="1"/>
    <xf numFmtId="164" fontId="5" fillId="0" borderId="0" xfId="0" applyNumberFormat="1" applyFont="1" applyFill="1"/>
    <xf numFmtId="0" fontId="5" fillId="0" borderId="0" xfId="0" applyFont="1" applyFill="1"/>
    <xf numFmtId="0" fontId="6" fillId="0" borderId="0" xfId="0" applyFont="1" applyFill="1" applyAlignment="1">
      <alignment wrapText="1"/>
    </xf>
    <xf numFmtId="0" fontId="7" fillId="0" borderId="47"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8" xfId="0" applyFont="1" applyFill="1" applyBorder="1" applyAlignment="1">
      <alignment horizontal="center" vertical="center" wrapText="1"/>
    </xf>
    <xf numFmtId="2" fontId="7" fillId="0" borderId="1" xfId="2" applyNumberFormat="1" applyFont="1" applyFill="1" applyBorder="1" applyAlignment="1">
      <alignment horizontal="center" vertical="center" wrapText="1"/>
    </xf>
    <xf numFmtId="2" fontId="7" fillId="0" borderId="7" xfId="2" applyNumberFormat="1" applyFont="1" applyFill="1" applyBorder="1" applyAlignment="1">
      <alignment horizontal="center" vertical="center" wrapText="1"/>
    </xf>
    <xf numFmtId="2" fontId="7" fillId="0" borderId="9" xfId="2" applyNumberFormat="1" applyFont="1" applyFill="1" applyBorder="1" applyAlignment="1">
      <alignment horizontal="center" vertical="center" wrapText="1"/>
    </xf>
    <xf numFmtId="2" fontId="7" fillId="0" borderId="6" xfId="2" applyNumberFormat="1" applyFont="1" applyFill="1" applyBorder="1" applyAlignment="1">
      <alignment horizontal="center" vertical="center" wrapText="1"/>
    </xf>
    <xf numFmtId="164" fontId="6" fillId="0" borderId="17" xfId="1" applyFont="1" applyFill="1" applyBorder="1"/>
    <xf numFmtId="164" fontId="6" fillId="0" borderId="100" xfId="1" applyFont="1" applyFill="1" applyBorder="1"/>
    <xf numFmtId="4" fontId="6" fillId="0" borderId="100" xfId="2" applyNumberFormat="1" applyFont="1" applyFill="1" applyBorder="1"/>
    <xf numFmtId="0" fontId="6" fillId="0" borderId="80" xfId="0" applyFont="1" applyFill="1" applyBorder="1"/>
    <xf numFmtId="164" fontId="6" fillId="0" borderId="20" xfId="1" applyFont="1" applyFill="1" applyBorder="1"/>
    <xf numFmtId="164" fontId="6" fillId="0" borderId="76" xfId="1" applyFont="1" applyFill="1" applyBorder="1"/>
    <xf numFmtId="10" fontId="6" fillId="0" borderId="15" xfId="2" applyNumberFormat="1" applyFont="1" applyFill="1" applyBorder="1"/>
    <xf numFmtId="10" fontId="6" fillId="0" borderId="69" xfId="2" applyNumberFormat="1" applyFont="1" applyFill="1" applyBorder="1"/>
    <xf numFmtId="14" fontId="8" fillId="0" borderId="23" xfId="0" applyNumberFormat="1" applyFont="1" applyFill="1" applyBorder="1" applyAlignment="1">
      <alignment horizontal="center"/>
    </xf>
    <xf numFmtId="164" fontId="8" fillId="0" borderId="17" xfId="0" applyNumberFormat="1" applyFont="1" applyFill="1" applyBorder="1"/>
    <xf numFmtId="10" fontId="8" fillId="0" borderId="17" xfId="2" applyNumberFormat="1" applyFont="1" applyFill="1" applyBorder="1" applyAlignment="1">
      <alignment horizontal="center"/>
    </xf>
    <xf numFmtId="164" fontId="8" fillId="0" borderId="20" xfId="0" applyNumberFormat="1" applyFont="1" applyFill="1" applyBorder="1"/>
    <xf numFmtId="10" fontId="8" fillId="0" borderId="48" xfId="2" applyNumberFormat="1" applyFont="1" applyFill="1" applyBorder="1" applyAlignment="1">
      <alignment horizontal="center"/>
    </xf>
    <xf numFmtId="0" fontId="8" fillId="0" borderId="22" xfId="0" applyFont="1" applyFill="1" applyBorder="1" applyAlignment="1">
      <alignment horizontal="center"/>
    </xf>
    <xf numFmtId="14" fontId="8" fillId="0" borderId="29" xfId="0" applyNumberFormat="1" applyFont="1" applyFill="1" applyBorder="1" applyAlignment="1">
      <alignment horizontal="center"/>
    </xf>
    <xf numFmtId="164" fontId="8" fillId="0" borderId="1" xfId="0" applyNumberFormat="1" applyFont="1" applyFill="1" applyBorder="1"/>
    <xf numFmtId="10" fontId="8" fillId="0" borderId="1" xfId="2" applyNumberFormat="1" applyFont="1" applyFill="1" applyBorder="1" applyAlignment="1">
      <alignment horizontal="center"/>
    </xf>
    <xf numFmtId="10" fontId="8" fillId="0" borderId="4" xfId="2" applyNumberFormat="1" applyFont="1" applyFill="1" applyBorder="1" applyAlignment="1">
      <alignment horizontal="center"/>
    </xf>
    <xf numFmtId="164" fontId="8" fillId="0" borderId="9" xfId="0" applyNumberFormat="1" applyFont="1" applyFill="1" applyBorder="1"/>
    <xf numFmtId="10" fontId="8" fillId="0" borderId="6" xfId="2" applyNumberFormat="1" applyFont="1" applyFill="1" applyBorder="1" applyAlignment="1">
      <alignment horizontal="center"/>
    </xf>
    <xf numFmtId="0" fontId="6" fillId="0" borderId="0" xfId="0" applyFont="1" applyFill="1" applyAlignment="1">
      <alignment horizontal="left" vertical="center" wrapText="1"/>
    </xf>
    <xf numFmtId="0" fontId="6" fillId="6" borderId="19" xfId="0" applyFont="1" applyFill="1" applyBorder="1" applyAlignment="1">
      <alignment horizontal="center"/>
    </xf>
    <xf numFmtId="164" fontId="6" fillId="6" borderId="17" xfId="1" applyFont="1" applyFill="1" applyBorder="1"/>
    <xf numFmtId="164" fontId="6" fillId="6" borderId="26" xfId="0" applyNumberFormat="1" applyFont="1" applyFill="1" applyBorder="1"/>
    <xf numFmtId="164" fontId="6" fillId="6" borderId="24" xfId="0" applyNumberFormat="1" applyFont="1" applyFill="1" applyBorder="1"/>
    <xf numFmtId="164" fontId="6" fillId="6" borderId="17" xfId="0" applyNumberFormat="1" applyFont="1" applyFill="1" applyBorder="1"/>
    <xf numFmtId="165" fontId="6" fillId="6" borderId="17" xfId="2" applyNumberFormat="1" applyFont="1" applyFill="1" applyBorder="1" applyAlignment="1">
      <alignment horizontal="center"/>
    </xf>
    <xf numFmtId="165" fontId="6" fillId="6" borderId="26" xfId="2" applyNumberFormat="1" applyFont="1" applyFill="1" applyBorder="1" applyAlignment="1">
      <alignment horizontal="center"/>
    </xf>
    <xf numFmtId="165" fontId="6" fillId="6" borderId="24" xfId="2" applyNumberFormat="1" applyFont="1" applyFill="1" applyBorder="1" applyAlignment="1">
      <alignment horizontal="center"/>
    </xf>
    <xf numFmtId="165" fontId="6" fillId="6" borderId="27" xfId="2" applyNumberFormat="1" applyFont="1" applyFill="1" applyBorder="1" applyAlignment="1">
      <alignment horizontal="center"/>
    </xf>
    <xf numFmtId="165" fontId="6" fillId="6" borderId="28" xfId="2" applyNumberFormat="1" applyFont="1" applyFill="1" applyBorder="1" applyAlignment="1">
      <alignment horizontal="center"/>
    </xf>
    <xf numFmtId="10" fontId="6" fillId="0" borderId="103" xfId="2" applyNumberFormat="1" applyFont="1" applyFill="1" applyBorder="1" applyAlignment="1">
      <alignment horizontal="center"/>
    </xf>
    <xf numFmtId="164" fontId="6" fillId="0" borderId="26" xfId="0" applyNumberFormat="1" applyFont="1" applyFill="1" applyBorder="1"/>
    <xf numFmtId="164" fontId="6" fillId="0" borderId="24" xfId="0" applyNumberFormat="1" applyFont="1" applyFill="1" applyBorder="1"/>
    <xf numFmtId="165" fontId="6" fillId="0" borderId="17" xfId="2" applyNumberFormat="1" applyFont="1" applyFill="1" applyBorder="1" applyAlignment="1">
      <alignment horizontal="center"/>
    </xf>
    <xf numFmtId="165" fontId="6" fillId="0" borderId="26" xfId="2" applyNumberFormat="1" applyFont="1" applyFill="1" applyBorder="1" applyAlignment="1">
      <alignment horizontal="center"/>
    </xf>
    <xf numFmtId="165" fontId="6" fillId="0" borderId="24" xfId="2" applyNumberFormat="1" applyFont="1" applyFill="1" applyBorder="1" applyAlignment="1">
      <alignment horizontal="center"/>
    </xf>
    <xf numFmtId="165" fontId="6" fillId="0" borderId="27" xfId="2" applyNumberFormat="1" applyFont="1" applyFill="1" applyBorder="1" applyAlignment="1">
      <alignment horizontal="center"/>
    </xf>
    <xf numFmtId="165" fontId="6" fillId="0" borderId="28" xfId="2" applyNumberFormat="1" applyFont="1" applyFill="1" applyBorder="1" applyAlignment="1">
      <alignment horizontal="center"/>
    </xf>
    <xf numFmtId="4" fontId="6" fillId="0" borderId="0" xfId="0" applyNumberFormat="1" applyFont="1" applyFill="1"/>
    <xf numFmtId="167" fontId="8" fillId="7" borderId="26" xfId="1" applyNumberFormat="1" applyFont="1" applyFill="1" applyBorder="1" applyAlignment="1">
      <alignment horizontal="center"/>
    </xf>
    <xf numFmtId="167" fontId="8" fillId="7" borderId="24" xfId="1" applyNumberFormat="1" applyFont="1" applyFill="1" applyBorder="1" applyAlignment="1">
      <alignment horizontal="center"/>
    </xf>
    <xf numFmtId="0" fontId="6" fillId="2" borderId="35"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53" xfId="0" applyFont="1" applyFill="1" applyBorder="1" applyAlignment="1">
      <alignment horizontal="left" vertical="center" wrapText="1"/>
    </xf>
    <xf numFmtId="0" fontId="6" fillId="2" borderId="56" xfId="0" applyFont="1" applyFill="1" applyBorder="1" applyAlignment="1">
      <alignment horizontal="left" vertical="center" wrapText="1"/>
    </xf>
    <xf numFmtId="0" fontId="6" fillId="2" borderId="57" xfId="0" applyFont="1" applyFill="1" applyBorder="1" applyAlignment="1">
      <alignment horizontal="left" vertical="center" wrapText="1"/>
    </xf>
    <xf numFmtId="14" fontId="13" fillId="2" borderId="58" xfId="0" applyNumberFormat="1" applyFont="1" applyFill="1" applyBorder="1" applyAlignment="1">
      <alignment horizontal="center" vertical="center" wrapText="1"/>
    </xf>
    <xf numFmtId="14" fontId="13" fillId="2" borderId="53" xfId="0" applyNumberFormat="1" applyFont="1" applyFill="1" applyBorder="1" applyAlignment="1">
      <alignment horizontal="center" vertical="center" wrapText="1"/>
    </xf>
    <xf numFmtId="14" fontId="14" fillId="2" borderId="59" xfId="4" applyNumberFormat="1" applyFill="1" applyBorder="1" applyAlignment="1">
      <alignment horizontal="left" vertical="center" wrapText="1"/>
    </xf>
    <xf numFmtId="14" fontId="14" fillId="2" borderId="52" xfId="4" applyNumberFormat="1" applyFill="1" applyBorder="1" applyAlignment="1">
      <alignment horizontal="left" vertical="center" wrapText="1"/>
    </xf>
    <xf numFmtId="0" fontId="14" fillId="2" borderId="60" xfId="4" applyFill="1" applyBorder="1" applyAlignment="1">
      <alignment horizontal="left" vertical="center" wrapText="1"/>
    </xf>
    <xf numFmtId="0" fontId="14" fillId="2" borderId="52" xfId="4" applyFill="1" applyBorder="1" applyAlignment="1">
      <alignment horizontal="left" vertical="center" wrapText="1"/>
    </xf>
    <xf numFmtId="0" fontId="6" fillId="2" borderId="58" xfId="0" quotePrefix="1" applyFont="1" applyFill="1" applyBorder="1" applyAlignment="1">
      <alignment horizontal="left" vertical="center" wrapText="1"/>
    </xf>
    <xf numFmtId="0" fontId="6" fillId="2" borderId="95" xfId="0" applyFont="1" applyFill="1" applyBorder="1" applyAlignment="1">
      <alignment horizontal="left" vertical="center" wrapText="1"/>
    </xf>
    <xf numFmtId="0" fontId="6" fillId="2" borderId="77" xfId="0" applyFont="1" applyFill="1" applyBorder="1" applyAlignment="1">
      <alignment horizontal="left" vertical="center" wrapText="1"/>
    </xf>
    <xf numFmtId="0" fontId="7" fillId="2" borderId="58"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6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62"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6" fillId="2" borderId="33" xfId="0" applyFont="1" applyFill="1" applyBorder="1" applyAlignment="1">
      <alignment horizontal="left" vertical="center" wrapText="1"/>
    </xf>
    <xf numFmtId="0" fontId="7" fillId="2" borderId="64" xfId="0" applyFont="1" applyFill="1" applyBorder="1" applyAlignment="1">
      <alignment horizontal="center" vertical="center"/>
    </xf>
    <xf numFmtId="0" fontId="7" fillId="2" borderId="65" xfId="0" applyFont="1" applyFill="1" applyBorder="1" applyAlignment="1">
      <alignment horizontal="center" vertical="center"/>
    </xf>
    <xf numFmtId="0" fontId="7" fillId="2" borderId="66" xfId="0" applyFont="1" applyFill="1" applyBorder="1" applyAlignment="1">
      <alignment horizontal="center" vertical="center"/>
    </xf>
    <xf numFmtId="0" fontId="7" fillId="2" borderId="59"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3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7" fillId="2" borderId="77" xfId="0" applyFont="1" applyFill="1" applyBorder="1" applyAlignment="1">
      <alignment horizontal="center" vertical="center" wrapText="1"/>
    </xf>
    <xf numFmtId="0" fontId="6" fillId="0" borderId="0" xfId="0" applyFont="1" applyFill="1" applyAlignment="1">
      <alignment horizontal="left" vertical="center" wrapText="1"/>
    </xf>
    <xf numFmtId="0" fontId="7" fillId="0" borderId="12"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58"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63"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02" xfId="0" applyFont="1" applyFill="1" applyBorder="1" applyAlignment="1">
      <alignment horizontal="center" vertical="center" wrapText="1"/>
    </xf>
    <xf numFmtId="0" fontId="7" fillId="0" borderId="1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98"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7" fillId="2" borderId="70" xfId="0" applyFont="1" applyFill="1" applyBorder="1" applyAlignment="1">
      <alignment horizontal="center" vertical="center" wrapText="1"/>
    </xf>
    <xf numFmtId="2" fontId="7" fillId="2" borderId="75" xfId="2" applyNumberFormat="1" applyFont="1" applyFill="1" applyBorder="1" applyAlignment="1">
      <alignment horizontal="center" vertical="center" wrapText="1"/>
    </xf>
    <xf numFmtId="2" fontId="7" fillId="2" borderId="8" xfId="2" applyNumberFormat="1" applyFont="1" applyFill="1" applyBorder="1" applyAlignment="1">
      <alignment horizontal="center" vertical="center" wrapText="1"/>
    </xf>
    <xf numFmtId="0" fontId="7" fillId="2" borderId="71" xfId="0" applyFont="1" applyFill="1" applyBorder="1" applyAlignment="1">
      <alignment horizontal="center" vertical="center" wrapText="1"/>
    </xf>
    <xf numFmtId="0" fontId="7" fillId="2" borderId="72"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25" xfId="0" applyFont="1" applyFill="1" applyBorder="1" applyAlignment="1">
      <alignment horizontal="center" vertical="center"/>
    </xf>
    <xf numFmtId="0" fontId="4" fillId="0" borderId="30" xfId="0" applyFont="1" applyBorder="1" applyAlignment="1">
      <alignment horizontal="center" vertical="center"/>
    </xf>
    <xf numFmtId="0" fontId="4" fillId="0" borderId="109" xfId="0" applyFont="1" applyBorder="1" applyAlignment="1">
      <alignment horizontal="center" vertical="center"/>
    </xf>
    <xf numFmtId="0" fontId="4" fillId="0" borderId="31" xfId="0" applyFont="1" applyBorder="1" applyAlignment="1">
      <alignment horizontal="center" vertical="center"/>
    </xf>
    <xf numFmtId="0" fontId="7" fillId="2" borderId="14"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73" xfId="0" applyFont="1" applyFill="1" applyBorder="1" applyAlignment="1">
      <alignment horizontal="center" vertical="center"/>
    </xf>
    <xf numFmtId="0" fontId="7" fillId="2" borderId="31" xfId="0" applyFont="1" applyFill="1" applyBorder="1" applyAlignment="1">
      <alignment horizontal="center" vertical="center"/>
    </xf>
    <xf numFmtId="0" fontId="7" fillId="0" borderId="85" xfId="0" applyFont="1" applyFill="1" applyBorder="1" applyAlignment="1">
      <alignment horizontal="center"/>
    </xf>
    <xf numFmtId="0" fontId="7" fillId="0" borderId="84" xfId="0" applyFont="1" applyFill="1" applyBorder="1" applyAlignment="1">
      <alignment horizontal="center"/>
    </xf>
    <xf numFmtId="0" fontId="7" fillId="0" borderId="90" xfId="0" applyFont="1" applyFill="1" applyBorder="1" applyAlignment="1">
      <alignment horizontal="center"/>
    </xf>
    <xf numFmtId="0" fontId="7" fillId="0" borderId="87" xfId="0" applyFont="1" applyFill="1" applyBorder="1" applyAlignment="1">
      <alignment horizontal="center" vertical="center" wrapText="1"/>
    </xf>
    <xf numFmtId="0" fontId="7" fillId="0" borderId="8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2" borderId="85" xfId="0" applyFont="1" applyFill="1" applyBorder="1" applyAlignment="1">
      <alignment horizontal="center"/>
    </xf>
    <xf numFmtId="0" fontId="7" fillId="2" borderId="84" xfId="0" applyFont="1" applyFill="1" applyBorder="1" applyAlignment="1">
      <alignment horizontal="center"/>
    </xf>
    <xf numFmtId="0" fontId="7" fillId="2" borderId="90" xfId="0" applyFont="1" applyFill="1" applyBorder="1" applyAlignment="1">
      <alignment horizontal="center"/>
    </xf>
    <xf numFmtId="0" fontId="7" fillId="0" borderId="72"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85" xfId="0" applyFont="1" applyFill="1" applyBorder="1" applyAlignment="1">
      <alignment horizontal="center" vertical="center" wrapText="1"/>
    </xf>
    <xf numFmtId="0" fontId="7" fillId="0" borderId="84" xfId="0" applyFont="1" applyFill="1" applyBorder="1" applyAlignment="1">
      <alignment horizontal="center" vertical="center" wrapText="1"/>
    </xf>
    <xf numFmtId="0" fontId="7" fillId="0" borderId="90" xfId="0" applyFont="1" applyFill="1" applyBorder="1" applyAlignment="1">
      <alignment horizontal="center" vertical="center" wrapText="1"/>
    </xf>
  </cellXfs>
  <cellStyles count="7">
    <cellStyle name="Lien hypertexte" xfId="4" builtinId="8"/>
    <cellStyle name="Milliers" xfId="1" builtinId="3"/>
    <cellStyle name="Milliers 2" xfId="6" xr:uid="{00000000-0005-0000-0000-000002000000}"/>
    <cellStyle name="Normal" xfId="0" builtinId="0"/>
    <cellStyle name="Normal 2" xfId="3" xr:uid="{00000000-0005-0000-0000-000004000000}"/>
    <cellStyle name="Normal 3" xfId="5" xr:uid="{00000000-0005-0000-0000-000005000000}"/>
    <cellStyle name="Pourcentage"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18"/>
  <sheetViews>
    <sheetView workbookViewId="0">
      <selection activeCell="D14" sqref="D14:D16"/>
    </sheetView>
  </sheetViews>
  <sheetFormatPr baseColWidth="10" defaultColWidth="11.42578125" defaultRowHeight="15" x14ac:dyDescent="0.25"/>
  <cols>
    <col min="1" max="1" width="1" style="1" customWidth="1"/>
    <col min="2" max="2" width="15.7109375" style="1" customWidth="1"/>
    <col min="3" max="3" width="70.85546875" style="1" customWidth="1"/>
    <col min="4" max="4" width="99.42578125" style="1" customWidth="1"/>
    <col min="5" max="5" width="12.7109375" style="1" customWidth="1"/>
    <col min="6" max="6" width="28.140625" style="1" customWidth="1"/>
    <col min="7" max="16384" width="11.42578125" style="1"/>
  </cols>
  <sheetData>
    <row r="1" spans="2:6" x14ac:dyDescent="0.25">
      <c r="B1" s="1" t="s">
        <v>51</v>
      </c>
    </row>
    <row r="2" spans="2:6" x14ac:dyDescent="0.25">
      <c r="B2" s="119" t="s">
        <v>131</v>
      </c>
    </row>
    <row r="3" spans="2:6" ht="8.25" customHeight="1" thickBot="1" x14ac:dyDescent="0.3"/>
    <row r="4" spans="2:6" s="84" customFormat="1" ht="38.25" customHeight="1" thickBot="1" x14ac:dyDescent="0.25">
      <c r="B4" s="81" t="s">
        <v>26</v>
      </c>
      <c r="C4" s="82" t="s">
        <v>29</v>
      </c>
      <c r="D4" s="82" t="s">
        <v>27</v>
      </c>
      <c r="E4" s="82" t="s">
        <v>30</v>
      </c>
      <c r="F4" s="83" t="s">
        <v>37</v>
      </c>
    </row>
    <row r="5" spans="2:6" s="78" customFormat="1" ht="38.25" customHeight="1" x14ac:dyDescent="0.2">
      <c r="B5" s="460" t="s">
        <v>28</v>
      </c>
      <c r="C5" s="85" t="s">
        <v>46</v>
      </c>
      <c r="D5" s="464" t="s">
        <v>119</v>
      </c>
      <c r="E5" s="458">
        <v>45658</v>
      </c>
      <c r="F5" s="456" t="str">
        <f>F7</f>
        <v>Sur les prix HT</v>
      </c>
    </row>
    <row r="6" spans="2:6" s="78" customFormat="1" ht="18.75" customHeight="1" x14ac:dyDescent="0.2">
      <c r="B6" s="461"/>
      <c r="C6" s="86" t="s">
        <v>45</v>
      </c>
      <c r="D6" s="454"/>
      <c r="E6" s="459"/>
      <c r="F6" s="457"/>
    </row>
    <row r="7" spans="2:6" s="78" customFormat="1" ht="18.75" customHeight="1" x14ac:dyDescent="0.2">
      <c r="B7" s="157" t="s">
        <v>65</v>
      </c>
      <c r="C7" s="80" t="s">
        <v>66</v>
      </c>
      <c r="D7" s="454"/>
      <c r="E7" s="135">
        <v>45383</v>
      </c>
      <c r="F7" s="134" t="s">
        <v>101</v>
      </c>
    </row>
    <row r="8" spans="2:6" s="78" customFormat="1" ht="44.25" customHeight="1" x14ac:dyDescent="0.2">
      <c r="B8" s="158" t="s">
        <v>35</v>
      </c>
      <c r="C8" s="388" t="s">
        <v>31</v>
      </c>
      <c r="D8" s="455"/>
      <c r="E8" s="120">
        <f>E5</f>
        <v>45658</v>
      </c>
      <c r="F8" s="87" t="str">
        <f>F7</f>
        <v>Sur les prix HT</v>
      </c>
    </row>
    <row r="9" spans="2:6" s="78" customFormat="1" ht="77.25" customHeight="1" x14ac:dyDescent="0.2">
      <c r="B9" s="462" t="s">
        <v>36</v>
      </c>
      <c r="C9" s="88" t="s">
        <v>21</v>
      </c>
      <c r="D9" s="290" t="s">
        <v>120</v>
      </c>
      <c r="E9" s="120">
        <f>E8</f>
        <v>45658</v>
      </c>
      <c r="F9" s="87" t="s">
        <v>126</v>
      </c>
    </row>
    <row r="10" spans="2:6" s="78" customFormat="1" ht="73.5" customHeight="1" x14ac:dyDescent="0.2">
      <c r="B10" s="463"/>
      <c r="C10" s="86" t="s">
        <v>38</v>
      </c>
      <c r="D10" s="79" t="s">
        <v>125</v>
      </c>
      <c r="E10" s="120">
        <f>E9</f>
        <v>45658</v>
      </c>
      <c r="F10" s="87" t="s">
        <v>126</v>
      </c>
    </row>
    <row r="11" spans="2:6" s="78" customFormat="1" ht="30" customHeight="1" x14ac:dyDescent="0.2">
      <c r="B11" s="159" t="s">
        <v>52</v>
      </c>
      <c r="C11" s="97" t="s">
        <v>132</v>
      </c>
      <c r="D11" s="79"/>
      <c r="E11" s="121">
        <v>2024</v>
      </c>
      <c r="F11" s="87" t="s">
        <v>47</v>
      </c>
    </row>
    <row r="12" spans="2:6" s="78" customFormat="1" ht="33" customHeight="1" x14ac:dyDescent="0.2">
      <c r="B12" s="158" t="s">
        <v>39</v>
      </c>
      <c r="C12" s="79" t="s">
        <v>40</v>
      </c>
      <c r="D12" s="79" t="s">
        <v>41</v>
      </c>
      <c r="E12" s="120">
        <f>E5</f>
        <v>45658</v>
      </c>
      <c r="F12" s="87" t="s">
        <v>47</v>
      </c>
    </row>
    <row r="13" spans="2:6" s="78" customFormat="1" ht="33" customHeight="1" x14ac:dyDescent="0.2">
      <c r="B13" s="157" t="s">
        <v>103</v>
      </c>
      <c r="C13" s="88" t="s">
        <v>104</v>
      </c>
      <c r="D13" s="88" t="s">
        <v>76</v>
      </c>
      <c r="E13" s="160">
        <v>45292</v>
      </c>
      <c r="F13" s="87"/>
    </row>
    <row r="14" spans="2:6" s="78" customFormat="1" ht="33" customHeight="1" x14ac:dyDescent="0.2">
      <c r="B14" s="157" t="s">
        <v>75</v>
      </c>
      <c r="C14" s="453" t="s">
        <v>105</v>
      </c>
      <c r="D14" s="453" t="s">
        <v>134</v>
      </c>
      <c r="E14" s="160">
        <v>45658</v>
      </c>
      <c r="F14" s="465" t="s">
        <v>47</v>
      </c>
    </row>
    <row r="15" spans="2:6" s="78" customFormat="1" ht="33" customHeight="1" x14ac:dyDescent="0.2">
      <c r="B15" s="157" t="s">
        <v>102</v>
      </c>
      <c r="C15" s="454"/>
      <c r="D15" s="454"/>
      <c r="E15" s="160">
        <v>43465</v>
      </c>
      <c r="F15" s="466"/>
    </row>
    <row r="16" spans="2:6" s="78" customFormat="1" ht="33" customHeight="1" x14ac:dyDescent="0.2">
      <c r="B16" s="157" t="s">
        <v>106</v>
      </c>
      <c r="C16" s="455"/>
      <c r="D16" s="455"/>
      <c r="E16" s="160">
        <v>43465</v>
      </c>
      <c r="F16" s="457"/>
    </row>
    <row r="17" spans="2:6" s="78" customFormat="1" ht="33" customHeight="1" x14ac:dyDescent="0.2">
      <c r="B17" s="233" t="s">
        <v>44</v>
      </c>
      <c r="C17" s="88" t="s">
        <v>43</v>
      </c>
      <c r="D17" s="88" t="s">
        <v>133</v>
      </c>
      <c r="E17" s="160">
        <f>E12</f>
        <v>45658</v>
      </c>
      <c r="F17" s="234" t="s">
        <v>47</v>
      </c>
    </row>
    <row r="18" spans="2:6" ht="33" customHeight="1" thickBot="1" x14ac:dyDescent="0.3">
      <c r="B18" s="235" t="s">
        <v>98</v>
      </c>
      <c r="C18" s="368" t="s">
        <v>99</v>
      </c>
      <c r="D18" s="368" t="s">
        <v>100</v>
      </c>
      <c r="E18" s="236">
        <v>44927</v>
      </c>
      <c r="F18" s="291"/>
    </row>
  </sheetData>
  <mergeCells count="8">
    <mergeCell ref="C14:C16"/>
    <mergeCell ref="F5:F6"/>
    <mergeCell ref="E5:E6"/>
    <mergeCell ref="B5:B6"/>
    <mergeCell ref="B9:B10"/>
    <mergeCell ref="D5:D8"/>
    <mergeCell ref="D14:D16"/>
    <mergeCell ref="F14:F16"/>
  </mergeCells>
  <hyperlinks>
    <hyperlink ref="B5:B6" location="Revalo_RB!A1" display="Revalo_RB" xr:uid="{00000000-0004-0000-0000-000000000000}"/>
    <hyperlink ref="B7" location="Revalo_Inval!A1" display="Revalo_Inval" xr:uid="{00000000-0004-0000-0000-000001000000}"/>
    <hyperlink ref="B8" location="ASPA!A1" display="ASPA" xr:uid="{00000000-0004-0000-0000-000002000000}"/>
    <hyperlink ref="B9:B10" location="Minima!A1" display="Minima" xr:uid="{00000000-0004-0000-0000-000003000000}"/>
    <hyperlink ref="B11" location="Prix_HT!A1" display="Prix_HT" xr:uid="{00000000-0004-0000-0000-000004000000}"/>
    <hyperlink ref="B12" location="Sal_valid!A1" display="Sal_valid" xr:uid="{00000000-0004-0000-0000-000005000000}"/>
    <hyperlink ref="B14" location="'AGIRC-ARRCO'!A1" display="AGIRC-ARRCO" xr:uid="{00000000-0004-0000-0000-000006000000}"/>
    <hyperlink ref="B17" location="Smic_AVPF!A1" display="Smic_AVPF" xr:uid="{00000000-0004-0000-0000-000007000000}"/>
    <hyperlink ref="B18" location="RAFP!A1" display="RAFP" xr:uid="{00000000-0004-0000-0000-000008000000}"/>
    <hyperlink ref="B15" location="ARRCO!A1" display="ARRCO" xr:uid="{00000000-0004-0000-0000-000009000000}"/>
    <hyperlink ref="B16" location="AGIRC!A1" display="AGIRC" xr:uid="{00000000-0004-0000-0000-00000A000000}"/>
    <hyperlink ref="B13" location="Tx_CNAV!A1" display="Tx_CNAV" xr:uid="{00000000-0004-0000-0000-00000B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M62"/>
  <sheetViews>
    <sheetView topLeftCell="A11" workbookViewId="0">
      <selection activeCell="J28" sqref="J28"/>
    </sheetView>
  </sheetViews>
  <sheetFormatPr baseColWidth="10" defaultColWidth="11.42578125" defaultRowHeight="15" x14ac:dyDescent="0.25"/>
  <cols>
    <col min="1" max="1" width="1.85546875" style="1" customWidth="1"/>
    <col min="2" max="2" width="9.7109375" style="1" customWidth="1"/>
    <col min="3" max="7" width="13" style="1" customWidth="1"/>
    <col min="8" max="17" width="11.42578125" style="1"/>
    <col min="18" max="18" width="3.7109375" style="1" customWidth="1"/>
    <col min="19" max="21" width="11.42578125" style="1"/>
    <col min="22" max="22" width="3.7109375" style="1" customWidth="1"/>
    <col min="23" max="25" width="11.42578125" style="1"/>
    <col min="26" max="26" width="3.7109375" style="1" customWidth="1"/>
    <col min="27" max="27" width="11.42578125" style="1"/>
    <col min="28" max="28" width="3.7109375" style="1" customWidth="1"/>
    <col min="29" max="31" width="11.42578125" style="1"/>
    <col min="32" max="32" width="3.7109375" style="1" customWidth="1"/>
    <col min="33" max="35" width="11.42578125" style="1"/>
    <col min="36" max="36" width="3.7109375" style="1" customWidth="1"/>
    <col min="37" max="16384" width="11.42578125" style="1"/>
  </cols>
  <sheetData>
    <row r="1" spans="2:39" ht="15.75" thickBot="1" x14ac:dyDescent="0.3">
      <c r="B1" s="1" t="s">
        <v>62</v>
      </c>
    </row>
    <row r="2" spans="2:39" ht="15.75" thickBot="1" x14ac:dyDescent="0.3">
      <c r="C2" s="530" t="s">
        <v>58</v>
      </c>
      <c r="D2" s="531"/>
      <c r="E2" s="531"/>
      <c r="F2" s="531"/>
      <c r="G2" s="531"/>
      <c r="H2" s="531"/>
      <c r="I2" s="531"/>
      <c r="J2" s="531"/>
      <c r="K2" s="531"/>
      <c r="L2" s="531"/>
      <c r="M2" s="531"/>
      <c r="N2" s="531"/>
      <c r="O2" s="531"/>
      <c r="P2" s="531"/>
      <c r="Q2" s="532"/>
      <c r="S2" s="530" t="s">
        <v>81</v>
      </c>
      <c r="T2" s="531"/>
      <c r="U2" s="531"/>
      <c r="V2" s="531"/>
      <c r="W2" s="531"/>
      <c r="X2" s="531"/>
      <c r="Y2" s="531"/>
      <c r="Z2" s="531"/>
      <c r="AA2" s="531"/>
      <c r="AB2" s="531"/>
      <c r="AC2" s="531"/>
      <c r="AD2" s="531"/>
      <c r="AE2" s="531"/>
      <c r="AF2" s="531"/>
      <c r="AG2" s="531"/>
      <c r="AH2" s="531"/>
      <c r="AI2" s="531"/>
      <c r="AJ2" s="531"/>
      <c r="AK2" s="531"/>
      <c r="AL2" s="531"/>
      <c r="AM2" s="532"/>
    </row>
    <row r="3" spans="2:39" ht="15.75" thickBot="1" x14ac:dyDescent="0.3"/>
    <row r="4" spans="2:39" ht="19.5" customHeight="1" x14ac:dyDescent="0.25">
      <c r="B4" s="515" t="s">
        <v>1</v>
      </c>
      <c r="C4" s="517" t="s">
        <v>59</v>
      </c>
      <c r="D4" s="518"/>
      <c r="E4" s="518"/>
      <c r="F4" s="518"/>
      <c r="G4" s="519"/>
      <c r="H4" s="517" t="s">
        <v>60</v>
      </c>
      <c r="I4" s="518"/>
      <c r="J4" s="518"/>
      <c r="K4" s="518"/>
      <c r="L4" s="519"/>
      <c r="M4" s="511" t="s">
        <v>80</v>
      </c>
      <c r="N4" s="518"/>
      <c r="O4" s="518"/>
      <c r="P4" s="518"/>
      <c r="Q4" s="520"/>
      <c r="S4" s="524" t="s">
        <v>82</v>
      </c>
      <c r="T4" s="526" t="s">
        <v>83</v>
      </c>
      <c r="U4" s="528" t="s">
        <v>84</v>
      </c>
      <c r="W4" s="524" t="s">
        <v>87</v>
      </c>
      <c r="X4" s="526" t="s">
        <v>83</v>
      </c>
      <c r="Y4" s="528" t="s">
        <v>84</v>
      </c>
      <c r="AA4" s="533" t="s">
        <v>85</v>
      </c>
      <c r="AC4" s="524" t="s">
        <v>88</v>
      </c>
      <c r="AD4" s="526" t="s">
        <v>83</v>
      </c>
      <c r="AE4" s="528" t="s">
        <v>84</v>
      </c>
      <c r="AG4" s="524" t="s">
        <v>94</v>
      </c>
      <c r="AH4" s="526" t="s">
        <v>83</v>
      </c>
      <c r="AI4" s="528" t="s">
        <v>84</v>
      </c>
      <c r="AK4" s="524" t="s">
        <v>95</v>
      </c>
      <c r="AL4" s="526" t="s">
        <v>83</v>
      </c>
      <c r="AM4" s="528" t="s">
        <v>84</v>
      </c>
    </row>
    <row r="5" spans="2:39" ht="28.5" customHeight="1" thickBot="1" x14ac:dyDescent="0.3">
      <c r="B5" s="516"/>
      <c r="C5" s="2"/>
      <c r="D5" s="3"/>
      <c r="E5" s="3" t="s">
        <v>4</v>
      </c>
      <c r="F5" s="3" t="s">
        <v>64</v>
      </c>
      <c r="G5" s="4" t="s">
        <v>121</v>
      </c>
      <c r="H5" s="2"/>
      <c r="I5" s="3"/>
      <c r="J5" s="3" t="s">
        <v>4</v>
      </c>
      <c r="K5" s="3" t="s">
        <v>64</v>
      </c>
      <c r="L5" s="4" t="s">
        <v>121</v>
      </c>
      <c r="M5" s="5"/>
      <c r="N5" s="3"/>
      <c r="O5" s="3" t="s">
        <v>4</v>
      </c>
      <c r="P5" s="3" t="s">
        <v>64</v>
      </c>
      <c r="Q5" s="6" t="s">
        <v>121</v>
      </c>
      <c r="S5" s="525"/>
      <c r="T5" s="527"/>
      <c r="U5" s="529"/>
      <c r="W5" s="525"/>
      <c r="X5" s="527"/>
      <c r="Y5" s="529"/>
      <c r="AA5" s="534"/>
      <c r="AC5" s="525"/>
      <c r="AD5" s="527"/>
      <c r="AE5" s="529"/>
      <c r="AG5" s="525"/>
      <c r="AH5" s="527"/>
      <c r="AI5" s="529"/>
      <c r="AK5" s="525"/>
      <c r="AL5" s="527"/>
      <c r="AM5" s="529"/>
    </row>
    <row r="6" spans="2:39" s="176" customFormat="1" ht="15" customHeight="1" x14ac:dyDescent="0.25">
      <c r="B6" s="161">
        <v>2019</v>
      </c>
      <c r="C6" s="337"/>
      <c r="D6" s="338"/>
      <c r="E6" s="338">
        <v>17.057099999999998</v>
      </c>
      <c r="F6" s="338">
        <v>17.057099999999998</v>
      </c>
      <c r="G6" s="339">
        <v>17.057099999999998</v>
      </c>
      <c r="H6" s="340"/>
      <c r="I6" s="341"/>
      <c r="J6" s="341">
        <v>1.2714000000000001</v>
      </c>
      <c r="K6" s="341">
        <v>1.2714000000000001</v>
      </c>
      <c r="L6" s="342">
        <v>1.2714000000000001</v>
      </c>
      <c r="M6" s="177"/>
      <c r="N6" s="341"/>
      <c r="O6" s="341">
        <f t="shared" ref="O6:Q6" si="0">+J6</f>
        <v>1.2714000000000001</v>
      </c>
      <c r="P6" s="341">
        <f t="shared" si="0"/>
        <v>1.2714000000000001</v>
      </c>
      <c r="Q6" s="343">
        <f t="shared" si="0"/>
        <v>1.2714000000000001</v>
      </c>
      <c r="S6" s="344">
        <v>6.6100000000000006E-2</v>
      </c>
      <c r="T6" s="205">
        <v>3.9660000000000001E-2</v>
      </c>
      <c r="U6" s="345">
        <v>2.6440000000000005E-2</v>
      </c>
      <c r="V6" s="179"/>
      <c r="W6" s="344">
        <v>0.17</v>
      </c>
      <c r="X6" s="205">
        <v>0.10200000000000001</v>
      </c>
      <c r="Y6" s="345">
        <v>6.8000000000000005E-2</v>
      </c>
      <c r="Z6" s="179"/>
      <c r="AA6" s="346">
        <v>1.27</v>
      </c>
      <c r="AB6" s="179"/>
      <c r="AC6" s="344">
        <v>3.4999999999999996E-3</v>
      </c>
      <c r="AD6" s="205">
        <v>2.0999999999999999E-3</v>
      </c>
      <c r="AE6" s="345">
        <v>1.3999999999999998E-3</v>
      </c>
      <c r="AF6" s="179"/>
      <c r="AG6" s="344">
        <v>2.1499999999999998E-2</v>
      </c>
      <c r="AH6" s="205">
        <v>1.29E-2</v>
      </c>
      <c r="AI6" s="345">
        <v>8.6E-3</v>
      </c>
      <c r="AJ6" s="179"/>
      <c r="AK6" s="344">
        <v>2.7000000000000003E-2</v>
      </c>
      <c r="AL6" s="205">
        <v>1.6200000000000003E-2</v>
      </c>
      <c r="AM6" s="345">
        <v>1.0800000000000001E-2</v>
      </c>
    </row>
    <row r="7" spans="2:39" s="176" customFormat="1" ht="15" customHeight="1" x14ac:dyDescent="0.25">
      <c r="B7" s="161">
        <v>2020</v>
      </c>
      <c r="C7" s="337"/>
      <c r="D7" s="338"/>
      <c r="E7" s="338">
        <v>17.398199999999999</v>
      </c>
      <c r="F7" s="338">
        <v>17.398199999999999</v>
      </c>
      <c r="G7" s="339">
        <v>17.398199999999999</v>
      </c>
      <c r="H7" s="340"/>
      <c r="I7" s="341"/>
      <c r="J7" s="341">
        <v>1.2714000000000001</v>
      </c>
      <c r="K7" s="341">
        <v>1.2714000000000001</v>
      </c>
      <c r="L7" s="342">
        <v>1.2714000000000001</v>
      </c>
      <c r="M7" s="177"/>
      <c r="N7" s="341"/>
      <c r="O7" s="341">
        <f t="shared" ref="O7" si="1">J6*10/12+J7*2/12</f>
        <v>1.2714000000000001</v>
      </c>
      <c r="P7" s="341">
        <f t="shared" ref="P7" si="2">K6*10/12+K7*2/12</f>
        <v>1.2714000000000001</v>
      </c>
      <c r="Q7" s="343">
        <f t="shared" ref="Q7" si="3">L6*10/12+L7*2/12</f>
        <v>1.2714000000000001</v>
      </c>
      <c r="S7" s="347">
        <v>6.6100000000000006E-2</v>
      </c>
      <c r="T7" s="211">
        <v>3.9660000000000001E-2</v>
      </c>
      <c r="U7" s="348">
        <v>2.6440000000000005E-2</v>
      </c>
      <c r="V7" s="179"/>
      <c r="W7" s="347">
        <v>0.17</v>
      </c>
      <c r="X7" s="211">
        <v>0.10200000000000001</v>
      </c>
      <c r="Y7" s="348">
        <v>6.8000000000000005E-2</v>
      </c>
      <c r="Z7" s="179"/>
      <c r="AA7" s="349">
        <v>1.27</v>
      </c>
      <c r="AB7" s="179"/>
      <c r="AC7" s="347">
        <v>3.4999999999999996E-3</v>
      </c>
      <c r="AD7" s="211">
        <v>2.0999999999999999E-3</v>
      </c>
      <c r="AE7" s="348">
        <v>1.3999999999999998E-3</v>
      </c>
      <c r="AF7" s="179"/>
      <c r="AG7" s="347">
        <v>2.1499999999999998E-2</v>
      </c>
      <c r="AH7" s="211">
        <v>1.29E-2</v>
      </c>
      <c r="AI7" s="348">
        <v>8.6E-3</v>
      </c>
      <c r="AJ7" s="179"/>
      <c r="AK7" s="347">
        <v>2.7000000000000003E-2</v>
      </c>
      <c r="AL7" s="211">
        <v>1.6200000000000003E-2</v>
      </c>
      <c r="AM7" s="348">
        <v>1.0800000000000001E-2</v>
      </c>
    </row>
    <row r="8" spans="2:39" s="176" customFormat="1" ht="15" customHeight="1" x14ac:dyDescent="0.25">
      <c r="B8" s="161">
        <v>2021</v>
      </c>
      <c r="C8" s="337"/>
      <c r="D8" s="338"/>
      <c r="E8" s="338">
        <v>17.398199999999999</v>
      </c>
      <c r="F8" s="338">
        <v>17.398199999999999</v>
      </c>
      <c r="G8" s="339">
        <v>17.398199999999999</v>
      </c>
      <c r="H8" s="340"/>
      <c r="I8" s="341"/>
      <c r="J8" s="341">
        <v>1.2841</v>
      </c>
      <c r="K8" s="341">
        <v>1.2841</v>
      </c>
      <c r="L8" s="342">
        <v>1.2841</v>
      </c>
      <c r="M8" s="177"/>
      <c r="N8" s="341"/>
      <c r="O8" s="341">
        <f t="shared" ref="O8:O56" si="4">J7*10/12+J8*2/12</f>
        <v>1.2735166666666669</v>
      </c>
      <c r="P8" s="341">
        <f t="shared" ref="P8:P56" si="5">K7*10/12+K8*2/12</f>
        <v>1.2735166666666669</v>
      </c>
      <c r="Q8" s="343">
        <f t="shared" ref="Q8:Q56" si="6">L7*10/12+L8*2/12</f>
        <v>1.2735166666666669</v>
      </c>
      <c r="S8" s="347">
        <v>6.6100000000000006E-2</v>
      </c>
      <c r="T8" s="211">
        <v>3.9660000000000001E-2</v>
      </c>
      <c r="U8" s="348">
        <v>2.6440000000000005E-2</v>
      </c>
      <c r="V8" s="179"/>
      <c r="W8" s="347">
        <v>0.17</v>
      </c>
      <c r="X8" s="211">
        <v>0.10200000000000001</v>
      </c>
      <c r="Y8" s="348">
        <v>6.8000000000000005E-2</v>
      </c>
      <c r="Z8" s="179"/>
      <c r="AA8" s="349">
        <v>1.27</v>
      </c>
      <c r="AB8" s="179"/>
      <c r="AC8" s="347">
        <v>3.4999999999999996E-3</v>
      </c>
      <c r="AD8" s="211">
        <v>2.0999999999999999E-3</v>
      </c>
      <c r="AE8" s="348">
        <v>1.3999999999999998E-3</v>
      </c>
      <c r="AF8" s="179"/>
      <c r="AG8" s="347">
        <v>2.1499999999999998E-2</v>
      </c>
      <c r="AH8" s="211">
        <v>1.29E-2</v>
      </c>
      <c r="AI8" s="348">
        <v>8.6E-3</v>
      </c>
      <c r="AJ8" s="179"/>
      <c r="AK8" s="347">
        <v>2.7000000000000003E-2</v>
      </c>
      <c r="AL8" s="211">
        <v>1.6200000000000003E-2</v>
      </c>
      <c r="AM8" s="348">
        <v>1.0800000000000001E-2</v>
      </c>
    </row>
    <row r="9" spans="2:39" s="176" customFormat="1" ht="15" customHeight="1" x14ac:dyDescent="0.25">
      <c r="B9" s="161">
        <v>2022</v>
      </c>
      <c r="C9" s="350"/>
      <c r="D9" s="338"/>
      <c r="E9" s="338">
        <v>17.4316</v>
      </c>
      <c r="F9" s="338">
        <v>17.4316</v>
      </c>
      <c r="G9" s="339">
        <v>17.4316</v>
      </c>
      <c r="H9" s="364"/>
      <c r="I9" s="365"/>
      <c r="J9" s="365">
        <v>1.3498000000000001</v>
      </c>
      <c r="K9" s="365">
        <v>1.3498000000000001</v>
      </c>
      <c r="L9" s="366">
        <v>1.3498000000000001</v>
      </c>
      <c r="M9" s="178"/>
      <c r="N9" s="365"/>
      <c r="O9" s="365">
        <f t="shared" si="4"/>
        <v>1.2950500000000003</v>
      </c>
      <c r="P9" s="365">
        <f t="shared" si="5"/>
        <v>1.2950500000000003</v>
      </c>
      <c r="Q9" s="367">
        <f t="shared" si="6"/>
        <v>1.2950500000000003</v>
      </c>
      <c r="S9" s="347">
        <v>6.6100000000000006E-2</v>
      </c>
      <c r="T9" s="211">
        <v>3.9660000000000001E-2</v>
      </c>
      <c r="U9" s="348">
        <v>2.6440000000000005E-2</v>
      </c>
      <c r="V9" s="179"/>
      <c r="W9" s="347">
        <v>0.17</v>
      </c>
      <c r="X9" s="211">
        <v>0.10200000000000001</v>
      </c>
      <c r="Y9" s="348">
        <v>6.8000000000000005E-2</v>
      </c>
      <c r="Z9" s="179"/>
      <c r="AA9" s="349">
        <v>1.27</v>
      </c>
      <c r="AB9" s="179"/>
      <c r="AC9" s="347">
        <v>3.4999999999999996E-3</v>
      </c>
      <c r="AD9" s="211">
        <v>2.0999999999999999E-3</v>
      </c>
      <c r="AE9" s="348">
        <v>1.3999999999999998E-3</v>
      </c>
      <c r="AF9" s="179"/>
      <c r="AG9" s="347">
        <v>2.1499999999999998E-2</v>
      </c>
      <c r="AH9" s="211">
        <v>1.29E-2</v>
      </c>
      <c r="AI9" s="348">
        <v>8.6E-3</v>
      </c>
      <c r="AJ9" s="179"/>
      <c r="AK9" s="347">
        <v>2.7000000000000003E-2</v>
      </c>
      <c r="AL9" s="211">
        <v>1.6200000000000003E-2</v>
      </c>
      <c r="AM9" s="348">
        <v>1.0800000000000001E-2</v>
      </c>
    </row>
    <row r="10" spans="2:39" s="176" customFormat="1" ht="15" customHeight="1" x14ac:dyDescent="0.25">
      <c r="B10" s="161">
        <v>2023</v>
      </c>
      <c r="C10" s="350"/>
      <c r="D10" s="338"/>
      <c r="E10" s="338">
        <v>18.7669</v>
      </c>
      <c r="F10" s="338">
        <v>18.7669</v>
      </c>
      <c r="G10" s="339">
        <v>18.7669</v>
      </c>
      <c r="H10" s="364"/>
      <c r="I10" s="365"/>
      <c r="J10" s="365">
        <v>1.4158999999999999</v>
      </c>
      <c r="K10" s="365">
        <v>1.4158999999999999</v>
      </c>
      <c r="L10" s="366">
        <v>1.4158999999999999</v>
      </c>
      <c r="M10" s="178"/>
      <c r="N10" s="365"/>
      <c r="O10" s="365">
        <f t="shared" si="4"/>
        <v>1.3608166666666666</v>
      </c>
      <c r="P10" s="365">
        <f t="shared" si="5"/>
        <v>1.3608166666666666</v>
      </c>
      <c r="Q10" s="367">
        <f t="shared" si="6"/>
        <v>1.3608166666666666</v>
      </c>
      <c r="S10" s="347">
        <f>S9</f>
        <v>6.6100000000000006E-2</v>
      </c>
      <c r="T10" s="211">
        <f t="shared" ref="T10:U10" si="7">T9</f>
        <v>3.9660000000000001E-2</v>
      </c>
      <c r="U10" s="348">
        <f t="shared" si="7"/>
        <v>2.6440000000000005E-2</v>
      </c>
      <c r="V10" s="179"/>
      <c r="W10" s="347">
        <f>W9</f>
        <v>0.17</v>
      </c>
      <c r="X10" s="211">
        <f t="shared" ref="X10" si="8">X9</f>
        <v>0.10200000000000001</v>
      </c>
      <c r="Y10" s="348">
        <f t="shared" ref="Y10" si="9">Y9</f>
        <v>6.8000000000000005E-2</v>
      </c>
      <c r="Z10" s="179"/>
      <c r="AA10" s="349">
        <f>AA9</f>
        <v>1.27</v>
      </c>
      <c r="AB10" s="179"/>
      <c r="AC10" s="347">
        <f>AC9</f>
        <v>3.4999999999999996E-3</v>
      </c>
      <c r="AD10" s="211">
        <f t="shared" ref="AD10:AD11" si="10">AD9</f>
        <v>2.0999999999999999E-3</v>
      </c>
      <c r="AE10" s="348">
        <f t="shared" ref="AE10:AE57" si="11">AE9</f>
        <v>1.3999999999999998E-3</v>
      </c>
      <c r="AF10" s="179"/>
      <c r="AG10" s="347">
        <f>AG9</f>
        <v>2.1499999999999998E-2</v>
      </c>
      <c r="AH10" s="211">
        <f t="shared" ref="AH10:AH11" si="12">AH9</f>
        <v>1.29E-2</v>
      </c>
      <c r="AI10" s="348">
        <f t="shared" ref="AI10:AI57" si="13">AI9</f>
        <v>8.6E-3</v>
      </c>
      <c r="AJ10" s="179"/>
      <c r="AK10" s="347">
        <f>AK9</f>
        <v>2.7000000000000003E-2</v>
      </c>
      <c r="AL10" s="211">
        <f t="shared" ref="AL10:AL11" si="14">AL9</f>
        <v>1.6200000000000003E-2</v>
      </c>
      <c r="AM10" s="348">
        <f t="shared" ref="AM10:AM57" si="15">AM9</f>
        <v>1.0800000000000001E-2</v>
      </c>
    </row>
    <row r="11" spans="2:39" s="176" customFormat="1" ht="15" customHeight="1" x14ac:dyDescent="0.25">
      <c r="B11" s="161">
        <v>2024</v>
      </c>
      <c r="C11" s="350"/>
      <c r="D11" s="338"/>
      <c r="E11" s="338">
        <v>19.632100000000001</v>
      </c>
      <c r="F11" s="338">
        <v>19.632100000000001</v>
      </c>
      <c r="G11" s="339">
        <v>19.632100000000001</v>
      </c>
      <c r="H11" s="351"/>
      <c r="I11" s="365"/>
      <c r="J11" s="365">
        <v>1.4386000000000001</v>
      </c>
      <c r="K11" s="365">
        <v>1.4386000000000001</v>
      </c>
      <c r="L11" s="366">
        <v>1.4386000000000001</v>
      </c>
      <c r="M11" s="354"/>
      <c r="N11" s="352"/>
      <c r="O11" s="365">
        <f t="shared" si="4"/>
        <v>1.4196833333333332</v>
      </c>
      <c r="P11" s="365">
        <f t="shared" si="5"/>
        <v>1.4196833333333332</v>
      </c>
      <c r="Q11" s="367">
        <f t="shared" si="6"/>
        <v>1.4196833333333332</v>
      </c>
      <c r="S11" s="347">
        <f t="shared" ref="S11:S57" si="16">S10</f>
        <v>6.6100000000000006E-2</v>
      </c>
      <c r="T11" s="211">
        <f t="shared" ref="T11:T57" si="17">T10</f>
        <v>3.9660000000000001E-2</v>
      </c>
      <c r="U11" s="348">
        <f>U10</f>
        <v>2.6440000000000005E-2</v>
      </c>
      <c r="V11" s="179"/>
      <c r="W11" s="347">
        <f t="shared" ref="W11:W57" si="18">W10</f>
        <v>0.17</v>
      </c>
      <c r="X11" s="211">
        <f t="shared" ref="X11:X57" si="19">X10</f>
        <v>0.10200000000000001</v>
      </c>
      <c r="Y11" s="348">
        <f t="shared" ref="Y11:Y57" si="20">Y10</f>
        <v>6.8000000000000005E-2</v>
      </c>
      <c r="Z11" s="179"/>
      <c r="AA11" s="349">
        <f t="shared" ref="AA11:AA57" si="21">AA10</f>
        <v>1.27</v>
      </c>
      <c r="AB11" s="179"/>
      <c r="AC11" s="347">
        <f t="shared" ref="AC11:AC57" si="22">AC10</f>
        <v>3.4999999999999996E-3</v>
      </c>
      <c r="AD11" s="211">
        <f t="shared" si="10"/>
        <v>2.0999999999999999E-3</v>
      </c>
      <c r="AE11" s="348">
        <f t="shared" si="11"/>
        <v>1.3999999999999998E-3</v>
      </c>
      <c r="AF11" s="179"/>
      <c r="AG11" s="347">
        <f t="shared" ref="AG11:AG57" si="23">AG10</f>
        <v>2.1499999999999998E-2</v>
      </c>
      <c r="AH11" s="211">
        <f t="shared" si="12"/>
        <v>1.29E-2</v>
      </c>
      <c r="AI11" s="348">
        <f t="shared" si="13"/>
        <v>8.6E-3</v>
      </c>
      <c r="AJ11" s="179"/>
      <c r="AK11" s="347">
        <f t="shared" ref="AK11:AK57" si="24">AK10</f>
        <v>2.7000000000000003E-2</v>
      </c>
      <c r="AL11" s="211">
        <f t="shared" si="14"/>
        <v>1.6200000000000003E-2</v>
      </c>
      <c r="AM11" s="348">
        <f t="shared" si="15"/>
        <v>1.0800000000000001E-2</v>
      </c>
    </row>
    <row r="12" spans="2:39" s="176" customFormat="1" ht="15" customHeight="1" x14ac:dyDescent="0.25">
      <c r="B12" s="161">
        <v>2025</v>
      </c>
      <c r="C12" s="350"/>
      <c r="D12" s="338"/>
      <c r="E12" s="338">
        <v>20.1877</v>
      </c>
      <c r="F12" s="338">
        <v>20.1877</v>
      </c>
      <c r="G12" s="339">
        <v>20.1877</v>
      </c>
      <c r="H12" s="351"/>
      <c r="I12" s="352"/>
      <c r="J12" s="352">
        <v>1.4515480409757993</v>
      </c>
      <c r="K12" s="352">
        <v>1.4515480409757993</v>
      </c>
      <c r="L12" s="353">
        <v>1.4515480409757993</v>
      </c>
      <c r="M12" s="354"/>
      <c r="N12" s="352"/>
      <c r="O12" s="352">
        <f t="shared" si="4"/>
        <v>1.4407580068293</v>
      </c>
      <c r="P12" s="352">
        <f t="shared" si="5"/>
        <v>1.4407580068293</v>
      </c>
      <c r="Q12" s="355">
        <f t="shared" si="6"/>
        <v>1.4407580068293</v>
      </c>
      <c r="S12" s="347">
        <f t="shared" si="16"/>
        <v>6.6100000000000006E-2</v>
      </c>
      <c r="T12" s="211">
        <f t="shared" si="17"/>
        <v>3.9660000000000001E-2</v>
      </c>
      <c r="U12" s="348">
        <f t="shared" ref="U12:U57" si="25">U11</f>
        <v>2.6440000000000005E-2</v>
      </c>
      <c r="V12" s="179"/>
      <c r="W12" s="347">
        <f t="shared" si="18"/>
        <v>0.17</v>
      </c>
      <c r="X12" s="211">
        <f>X11</f>
        <v>0.10200000000000001</v>
      </c>
      <c r="Y12" s="348">
        <f t="shared" si="20"/>
        <v>6.8000000000000005E-2</v>
      </c>
      <c r="Z12" s="179"/>
      <c r="AA12" s="349">
        <f t="shared" si="21"/>
        <v>1.27</v>
      </c>
      <c r="AB12" s="179"/>
      <c r="AC12" s="347">
        <f t="shared" si="22"/>
        <v>3.4999999999999996E-3</v>
      </c>
      <c r="AD12" s="211">
        <f>AD11</f>
        <v>2.0999999999999999E-3</v>
      </c>
      <c r="AE12" s="348">
        <f t="shared" si="11"/>
        <v>1.3999999999999998E-3</v>
      </c>
      <c r="AF12" s="179"/>
      <c r="AG12" s="347">
        <f t="shared" si="23"/>
        <v>2.1499999999999998E-2</v>
      </c>
      <c r="AH12" s="211">
        <f>AH11</f>
        <v>1.29E-2</v>
      </c>
      <c r="AI12" s="348">
        <f t="shared" si="13"/>
        <v>8.6E-3</v>
      </c>
      <c r="AJ12" s="179"/>
      <c r="AK12" s="347">
        <f t="shared" si="24"/>
        <v>2.7000000000000003E-2</v>
      </c>
      <c r="AL12" s="211">
        <f>AL11</f>
        <v>1.6200000000000003E-2</v>
      </c>
      <c r="AM12" s="348">
        <f t="shared" si="15"/>
        <v>1.0800000000000001E-2</v>
      </c>
    </row>
    <row r="13" spans="2:39" s="176" customFormat="1" ht="15" customHeight="1" x14ac:dyDescent="0.25">
      <c r="B13" s="356">
        <v>2026</v>
      </c>
      <c r="C13" s="357"/>
      <c r="D13" s="358"/>
      <c r="E13" s="358">
        <v>20.6769</v>
      </c>
      <c r="F13" s="358">
        <v>20.6769</v>
      </c>
      <c r="G13" s="359">
        <v>20.6769</v>
      </c>
      <c r="H13" s="351"/>
      <c r="I13" s="352"/>
      <c r="J13" s="352">
        <v>1.4653085138508224</v>
      </c>
      <c r="K13" s="352">
        <v>1.4653085138508224</v>
      </c>
      <c r="L13" s="353">
        <v>1.4653085138508224</v>
      </c>
      <c r="M13" s="354"/>
      <c r="N13" s="352"/>
      <c r="O13" s="352">
        <f t="shared" si="4"/>
        <v>1.4538414531216364</v>
      </c>
      <c r="P13" s="352">
        <f t="shared" si="5"/>
        <v>1.4538414531216364</v>
      </c>
      <c r="Q13" s="355">
        <f t="shared" si="6"/>
        <v>1.4538414531216364</v>
      </c>
      <c r="S13" s="360">
        <f t="shared" si="16"/>
        <v>6.6100000000000006E-2</v>
      </c>
      <c r="T13" s="361">
        <f t="shared" si="17"/>
        <v>3.9660000000000001E-2</v>
      </c>
      <c r="U13" s="362">
        <f>U12</f>
        <v>2.6440000000000005E-2</v>
      </c>
      <c r="V13" s="179"/>
      <c r="W13" s="360">
        <f t="shared" si="18"/>
        <v>0.17</v>
      </c>
      <c r="X13" s="361">
        <f t="shared" si="19"/>
        <v>0.10200000000000001</v>
      </c>
      <c r="Y13" s="362">
        <f t="shared" si="20"/>
        <v>6.8000000000000005E-2</v>
      </c>
      <c r="Z13" s="179"/>
      <c r="AA13" s="363">
        <f t="shared" si="21"/>
        <v>1.27</v>
      </c>
      <c r="AB13" s="179"/>
      <c r="AC13" s="360">
        <f t="shared" si="22"/>
        <v>3.4999999999999996E-3</v>
      </c>
      <c r="AD13" s="361">
        <f t="shared" ref="AD13:AD57" si="26">AD12</f>
        <v>2.0999999999999999E-3</v>
      </c>
      <c r="AE13" s="362">
        <f t="shared" si="11"/>
        <v>1.3999999999999998E-3</v>
      </c>
      <c r="AF13" s="179"/>
      <c r="AG13" s="360">
        <f t="shared" si="23"/>
        <v>2.1499999999999998E-2</v>
      </c>
      <c r="AH13" s="361">
        <f t="shared" ref="AH13:AH57" si="27">AH12</f>
        <v>1.29E-2</v>
      </c>
      <c r="AI13" s="362">
        <f t="shared" si="13"/>
        <v>8.6E-3</v>
      </c>
      <c r="AJ13" s="179"/>
      <c r="AK13" s="360">
        <f t="shared" si="24"/>
        <v>2.7000000000000003E-2</v>
      </c>
      <c r="AL13" s="361">
        <f t="shared" ref="AL13:AL57" si="28">AL12</f>
        <v>1.6200000000000003E-2</v>
      </c>
      <c r="AM13" s="362">
        <f t="shared" si="15"/>
        <v>1.0800000000000001E-2</v>
      </c>
    </row>
    <row r="14" spans="2:39" s="176" customFormat="1" ht="15" customHeight="1" x14ac:dyDescent="0.25">
      <c r="B14" s="356">
        <v>2027</v>
      </c>
      <c r="C14" s="357"/>
      <c r="D14" s="358"/>
      <c r="E14" s="358">
        <v>21.224399999999999</v>
      </c>
      <c r="F14" s="358">
        <v>21.224399999999999</v>
      </c>
      <c r="G14" s="359">
        <v>21.224399999999999</v>
      </c>
      <c r="H14" s="351"/>
      <c r="I14" s="352"/>
      <c r="J14" s="451">
        <v>1.4899256968835162</v>
      </c>
      <c r="K14" s="451">
        <v>1.4899256968835162</v>
      </c>
      <c r="L14" s="452">
        <v>1.4899256968835162</v>
      </c>
      <c r="M14" s="354"/>
      <c r="N14" s="352"/>
      <c r="O14" s="352">
        <f t="shared" si="4"/>
        <v>1.4694113776896047</v>
      </c>
      <c r="P14" s="352">
        <f t="shared" si="5"/>
        <v>1.4694113776896047</v>
      </c>
      <c r="Q14" s="355">
        <f t="shared" si="6"/>
        <v>1.4694113776896047</v>
      </c>
      <c r="S14" s="360">
        <f>S13</f>
        <v>6.6100000000000006E-2</v>
      </c>
      <c r="T14" s="361">
        <f>T13</f>
        <v>3.9660000000000001E-2</v>
      </c>
      <c r="U14" s="362">
        <f t="shared" si="25"/>
        <v>2.6440000000000005E-2</v>
      </c>
      <c r="V14" s="179"/>
      <c r="W14" s="360">
        <f t="shared" si="18"/>
        <v>0.17</v>
      </c>
      <c r="X14" s="361">
        <f t="shared" si="19"/>
        <v>0.10200000000000001</v>
      </c>
      <c r="Y14" s="362">
        <f t="shared" si="20"/>
        <v>6.8000000000000005E-2</v>
      </c>
      <c r="Z14" s="179"/>
      <c r="AA14" s="363">
        <f t="shared" si="21"/>
        <v>1.27</v>
      </c>
      <c r="AB14" s="179"/>
      <c r="AC14" s="360">
        <f t="shared" si="22"/>
        <v>3.4999999999999996E-3</v>
      </c>
      <c r="AD14" s="361">
        <f t="shared" si="26"/>
        <v>2.0999999999999999E-3</v>
      </c>
      <c r="AE14" s="362">
        <f t="shared" si="11"/>
        <v>1.3999999999999998E-3</v>
      </c>
      <c r="AF14" s="179"/>
      <c r="AG14" s="360">
        <f t="shared" si="23"/>
        <v>2.1499999999999998E-2</v>
      </c>
      <c r="AH14" s="361">
        <f t="shared" si="27"/>
        <v>1.29E-2</v>
      </c>
      <c r="AI14" s="362">
        <f t="shared" si="13"/>
        <v>8.6E-3</v>
      </c>
      <c r="AJ14" s="179"/>
      <c r="AK14" s="360">
        <f t="shared" si="24"/>
        <v>2.7000000000000003E-2</v>
      </c>
      <c r="AL14" s="361">
        <f t="shared" si="28"/>
        <v>1.6200000000000003E-2</v>
      </c>
      <c r="AM14" s="362">
        <f t="shared" si="15"/>
        <v>1.0800000000000001E-2</v>
      </c>
    </row>
    <row r="15" spans="2:39" s="176" customFormat="1" ht="15" customHeight="1" x14ac:dyDescent="0.25">
      <c r="B15" s="356">
        <v>2028</v>
      </c>
      <c r="C15" s="357"/>
      <c r="D15" s="358"/>
      <c r="E15" s="358">
        <v>21.827200000000001</v>
      </c>
      <c r="F15" s="358">
        <v>21.827200000000001</v>
      </c>
      <c r="G15" s="359">
        <v>21.827200000000001</v>
      </c>
      <c r="H15" s="351"/>
      <c r="I15" s="352"/>
      <c r="J15" s="352">
        <v>1.5147844061563756</v>
      </c>
      <c r="K15" s="352">
        <v>1.5147844061563756</v>
      </c>
      <c r="L15" s="353">
        <v>1.5147844061563756</v>
      </c>
      <c r="M15" s="354"/>
      <c r="N15" s="352"/>
      <c r="O15" s="352">
        <f t="shared" si="4"/>
        <v>1.4940688150956594</v>
      </c>
      <c r="P15" s="352">
        <f t="shared" si="5"/>
        <v>1.4940688150956594</v>
      </c>
      <c r="Q15" s="355">
        <f t="shared" si="6"/>
        <v>1.4940688150956594</v>
      </c>
      <c r="S15" s="360">
        <f t="shared" si="16"/>
        <v>6.6100000000000006E-2</v>
      </c>
      <c r="T15" s="361">
        <f t="shared" si="17"/>
        <v>3.9660000000000001E-2</v>
      </c>
      <c r="U15" s="362">
        <f t="shared" si="25"/>
        <v>2.6440000000000005E-2</v>
      </c>
      <c r="V15" s="179"/>
      <c r="W15" s="360">
        <f t="shared" si="18"/>
        <v>0.17</v>
      </c>
      <c r="X15" s="361">
        <f t="shared" si="19"/>
        <v>0.10200000000000001</v>
      </c>
      <c r="Y15" s="362">
        <f t="shared" si="20"/>
        <v>6.8000000000000005E-2</v>
      </c>
      <c r="Z15" s="179"/>
      <c r="AA15" s="363">
        <f t="shared" si="21"/>
        <v>1.27</v>
      </c>
      <c r="AB15" s="179"/>
      <c r="AC15" s="360">
        <f t="shared" si="22"/>
        <v>3.4999999999999996E-3</v>
      </c>
      <c r="AD15" s="361">
        <f t="shared" si="26"/>
        <v>2.0999999999999999E-3</v>
      </c>
      <c r="AE15" s="362">
        <f t="shared" si="11"/>
        <v>1.3999999999999998E-3</v>
      </c>
      <c r="AF15" s="179"/>
      <c r="AG15" s="360">
        <f t="shared" si="23"/>
        <v>2.1499999999999998E-2</v>
      </c>
      <c r="AH15" s="361">
        <f t="shared" si="27"/>
        <v>1.29E-2</v>
      </c>
      <c r="AI15" s="362">
        <f t="shared" si="13"/>
        <v>8.6E-3</v>
      </c>
      <c r="AJ15" s="179"/>
      <c r="AK15" s="360">
        <f t="shared" si="24"/>
        <v>2.7000000000000003E-2</v>
      </c>
      <c r="AL15" s="361">
        <f t="shared" si="28"/>
        <v>1.6200000000000003E-2</v>
      </c>
      <c r="AM15" s="362">
        <f t="shared" si="15"/>
        <v>1.0800000000000001E-2</v>
      </c>
    </row>
    <row r="16" spans="2:39" s="176" customFormat="1" ht="15" customHeight="1" x14ac:dyDescent="0.25">
      <c r="B16" s="356">
        <v>2029</v>
      </c>
      <c r="C16" s="357"/>
      <c r="D16" s="358"/>
      <c r="E16" s="358">
        <v>22.444600000000001</v>
      </c>
      <c r="F16" s="358">
        <v>22.444600000000001</v>
      </c>
      <c r="G16" s="359">
        <v>22.444600000000001</v>
      </c>
      <c r="H16" s="351"/>
      <c r="I16" s="352"/>
      <c r="J16" s="352">
        <v>1.5352561128705717</v>
      </c>
      <c r="K16" s="352">
        <v>1.5352561128705717</v>
      </c>
      <c r="L16" s="353">
        <v>1.5352561128705717</v>
      </c>
      <c r="M16" s="354"/>
      <c r="N16" s="352"/>
      <c r="O16" s="352">
        <f t="shared" si="4"/>
        <v>1.5181963572754082</v>
      </c>
      <c r="P16" s="352">
        <f t="shared" si="5"/>
        <v>1.5181963572754082</v>
      </c>
      <c r="Q16" s="355">
        <f t="shared" si="6"/>
        <v>1.5181963572754082</v>
      </c>
      <c r="S16" s="360">
        <f t="shared" si="16"/>
        <v>6.6100000000000006E-2</v>
      </c>
      <c r="T16" s="361">
        <f t="shared" si="17"/>
        <v>3.9660000000000001E-2</v>
      </c>
      <c r="U16" s="362">
        <f t="shared" si="25"/>
        <v>2.6440000000000005E-2</v>
      </c>
      <c r="V16" s="179"/>
      <c r="W16" s="360">
        <f t="shared" si="18"/>
        <v>0.17</v>
      </c>
      <c r="X16" s="361">
        <f t="shared" si="19"/>
        <v>0.10200000000000001</v>
      </c>
      <c r="Y16" s="362">
        <f t="shared" si="20"/>
        <v>6.8000000000000005E-2</v>
      </c>
      <c r="Z16" s="179"/>
      <c r="AA16" s="363">
        <f t="shared" si="21"/>
        <v>1.27</v>
      </c>
      <c r="AB16" s="179"/>
      <c r="AC16" s="360">
        <f t="shared" si="22"/>
        <v>3.4999999999999996E-3</v>
      </c>
      <c r="AD16" s="361">
        <f t="shared" si="26"/>
        <v>2.0999999999999999E-3</v>
      </c>
      <c r="AE16" s="362">
        <f t="shared" si="11"/>
        <v>1.3999999999999998E-3</v>
      </c>
      <c r="AF16" s="179"/>
      <c r="AG16" s="360">
        <f t="shared" si="23"/>
        <v>2.1499999999999998E-2</v>
      </c>
      <c r="AH16" s="361">
        <f t="shared" si="27"/>
        <v>1.29E-2</v>
      </c>
      <c r="AI16" s="362">
        <f t="shared" si="13"/>
        <v>8.6E-3</v>
      </c>
      <c r="AJ16" s="179"/>
      <c r="AK16" s="360">
        <f t="shared" si="24"/>
        <v>2.7000000000000003E-2</v>
      </c>
      <c r="AL16" s="361">
        <f t="shared" si="28"/>
        <v>1.6200000000000003E-2</v>
      </c>
      <c r="AM16" s="362">
        <f t="shared" si="15"/>
        <v>1.0800000000000001E-2</v>
      </c>
    </row>
    <row r="17" spans="2:39" s="176" customFormat="1" ht="15" customHeight="1" x14ac:dyDescent="0.25">
      <c r="B17" s="356">
        <v>2030</v>
      </c>
      <c r="C17" s="357"/>
      <c r="D17" s="358"/>
      <c r="E17" s="358">
        <v>23.008299999999998</v>
      </c>
      <c r="F17" s="358">
        <v>23.008299999999998</v>
      </c>
      <c r="G17" s="359">
        <v>23.008299999999998</v>
      </c>
      <c r="H17" s="351"/>
      <c r="I17" s="352"/>
      <c r="J17" s="352">
        <v>1.5532896252028727</v>
      </c>
      <c r="K17" s="352">
        <v>1.5527909509438629</v>
      </c>
      <c r="L17" s="353">
        <v>1.5524692153030368</v>
      </c>
      <c r="M17" s="354"/>
      <c r="N17" s="352"/>
      <c r="O17" s="352">
        <f t="shared" si="4"/>
        <v>1.5382616982592885</v>
      </c>
      <c r="P17" s="352">
        <f t="shared" si="5"/>
        <v>1.538178585882787</v>
      </c>
      <c r="Q17" s="355">
        <f t="shared" si="6"/>
        <v>1.5381249632759826</v>
      </c>
      <c r="S17" s="360">
        <f t="shared" si="16"/>
        <v>6.6100000000000006E-2</v>
      </c>
      <c r="T17" s="361">
        <f t="shared" si="17"/>
        <v>3.9660000000000001E-2</v>
      </c>
      <c r="U17" s="362">
        <f t="shared" si="25"/>
        <v>2.6440000000000005E-2</v>
      </c>
      <c r="V17" s="179"/>
      <c r="W17" s="360">
        <f t="shared" si="18"/>
        <v>0.17</v>
      </c>
      <c r="X17" s="361">
        <f t="shared" si="19"/>
        <v>0.10200000000000001</v>
      </c>
      <c r="Y17" s="362">
        <f t="shared" si="20"/>
        <v>6.8000000000000005E-2</v>
      </c>
      <c r="Z17" s="179"/>
      <c r="AA17" s="363">
        <f t="shared" si="21"/>
        <v>1.27</v>
      </c>
      <c r="AB17" s="179"/>
      <c r="AC17" s="360">
        <f t="shared" si="22"/>
        <v>3.4999999999999996E-3</v>
      </c>
      <c r="AD17" s="361">
        <f t="shared" si="26"/>
        <v>2.0999999999999999E-3</v>
      </c>
      <c r="AE17" s="362">
        <f t="shared" si="11"/>
        <v>1.3999999999999998E-3</v>
      </c>
      <c r="AF17" s="179"/>
      <c r="AG17" s="360">
        <f t="shared" si="23"/>
        <v>2.1499999999999998E-2</v>
      </c>
      <c r="AH17" s="361">
        <f t="shared" si="27"/>
        <v>1.29E-2</v>
      </c>
      <c r="AI17" s="362">
        <f t="shared" si="13"/>
        <v>8.6E-3</v>
      </c>
      <c r="AJ17" s="179"/>
      <c r="AK17" s="360">
        <f t="shared" si="24"/>
        <v>2.7000000000000003E-2</v>
      </c>
      <c r="AL17" s="361">
        <f t="shared" si="28"/>
        <v>1.6200000000000003E-2</v>
      </c>
      <c r="AM17" s="362">
        <f t="shared" si="15"/>
        <v>1.0800000000000001E-2</v>
      </c>
    </row>
    <row r="18" spans="2:39" s="176" customFormat="1" ht="15" customHeight="1" x14ac:dyDescent="0.25">
      <c r="B18" s="356">
        <v>2031</v>
      </c>
      <c r="C18" s="357"/>
      <c r="D18" s="358"/>
      <c r="E18" s="358">
        <v>23.545500000000001</v>
      </c>
      <c r="F18" s="358">
        <v>23.538</v>
      </c>
      <c r="G18" s="359">
        <v>23.533200000000001</v>
      </c>
      <c r="H18" s="351"/>
      <c r="I18" s="352"/>
      <c r="J18" s="352">
        <v>1.5719456362075013</v>
      </c>
      <c r="K18" s="352">
        <v>1.5704327197974122</v>
      </c>
      <c r="L18" s="353">
        <v>1.5692725322235861</v>
      </c>
      <c r="M18" s="354"/>
      <c r="N18" s="352"/>
      <c r="O18" s="352">
        <f t="shared" si="4"/>
        <v>1.556398960370311</v>
      </c>
      <c r="P18" s="352">
        <f t="shared" si="5"/>
        <v>1.5557312457527877</v>
      </c>
      <c r="Q18" s="355">
        <f t="shared" si="6"/>
        <v>1.5552697681231284</v>
      </c>
      <c r="S18" s="360">
        <f t="shared" si="16"/>
        <v>6.6100000000000006E-2</v>
      </c>
      <c r="T18" s="361">
        <f t="shared" si="17"/>
        <v>3.9660000000000001E-2</v>
      </c>
      <c r="U18" s="362">
        <f t="shared" si="25"/>
        <v>2.6440000000000005E-2</v>
      </c>
      <c r="V18" s="179"/>
      <c r="W18" s="360">
        <f t="shared" si="18"/>
        <v>0.17</v>
      </c>
      <c r="X18" s="361">
        <f t="shared" si="19"/>
        <v>0.10200000000000001</v>
      </c>
      <c r="Y18" s="362">
        <f t="shared" si="20"/>
        <v>6.8000000000000005E-2</v>
      </c>
      <c r="Z18" s="179"/>
      <c r="AA18" s="363">
        <f t="shared" si="21"/>
        <v>1.27</v>
      </c>
      <c r="AB18" s="179"/>
      <c r="AC18" s="360">
        <f t="shared" si="22"/>
        <v>3.4999999999999996E-3</v>
      </c>
      <c r="AD18" s="361">
        <f t="shared" si="26"/>
        <v>2.0999999999999999E-3</v>
      </c>
      <c r="AE18" s="362">
        <f t="shared" si="11"/>
        <v>1.3999999999999998E-3</v>
      </c>
      <c r="AF18" s="179"/>
      <c r="AG18" s="360">
        <f t="shared" si="23"/>
        <v>2.1499999999999998E-2</v>
      </c>
      <c r="AH18" s="361">
        <f t="shared" si="27"/>
        <v>1.29E-2</v>
      </c>
      <c r="AI18" s="362">
        <f t="shared" si="13"/>
        <v>8.6E-3</v>
      </c>
      <c r="AJ18" s="179"/>
      <c r="AK18" s="360">
        <f t="shared" si="24"/>
        <v>2.7000000000000003E-2</v>
      </c>
      <c r="AL18" s="361">
        <f t="shared" si="28"/>
        <v>1.6200000000000003E-2</v>
      </c>
      <c r="AM18" s="362">
        <f t="shared" si="15"/>
        <v>1.0800000000000001E-2</v>
      </c>
    </row>
    <row r="19" spans="2:39" s="176" customFormat="1" ht="15" customHeight="1" x14ac:dyDescent="0.25">
      <c r="B19" s="356">
        <v>2032</v>
      </c>
      <c r="C19" s="357"/>
      <c r="D19" s="358"/>
      <c r="E19" s="358">
        <v>24.101400000000002</v>
      </c>
      <c r="F19" s="358">
        <v>24.078499999999998</v>
      </c>
      <c r="G19" s="359">
        <v>24.0609</v>
      </c>
      <c r="H19" s="351"/>
      <c r="I19" s="352"/>
      <c r="J19" s="352">
        <v>1.5901137497649029</v>
      </c>
      <c r="K19" s="352">
        <v>1.5871519908209042</v>
      </c>
      <c r="L19" s="353">
        <v>1.5847079500509558</v>
      </c>
      <c r="M19" s="354"/>
      <c r="N19" s="352"/>
      <c r="O19" s="352">
        <f t="shared" si="4"/>
        <v>1.5749736551337348</v>
      </c>
      <c r="P19" s="352">
        <f t="shared" si="5"/>
        <v>1.5732192649679941</v>
      </c>
      <c r="Q19" s="355">
        <f t="shared" si="6"/>
        <v>1.571845101861481</v>
      </c>
      <c r="S19" s="360">
        <f t="shared" si="16"/>
        <v>6.6100000000000006E-2</v>
      </c>
      <c r="T19" s="361">
        <f t="shared" si="17"/>
        <v>3.9660000000000001E-2</v>
      </c>
      <c r="U19" s="362">
        <f t="shared" si="25"/>
        <v>2.6440000000000005E-2</v>
      </c>
      <c r="V19" s="179"/>
      <c r="W19" s="360">
        <f t="shared" si="18"/>
        <v>0.17</v>
      </c>
      <c r="X19" s="361">
        <f t="shared" si="19"/>
        <v>0.10200000000000001</v>
      </c>
      <c r="Y19" s="362">
        <f t="shared" si="20"/>
        <v>6.8000000000000005E-2</v>
      </c>
      <c r="Z19" s="179"/>
      <c r="AA19" s="363">
        <f t="shared" si="21"/>
        <v>1.27</v>
      </c>
      <c r="AB19" s="179"/>
      <c r="AC19" s="360">
        <f t="shared" si="22"/>
        <v>3.4999999999999996E-3</v>
      </c>
      <c r="AD19" s="361">
        <f t="shared" si="26"/>
        <v>2.0999999999999999E-3</v>
      </c>
      <c r="AE19" s="362">
        <f t="shared" si="11"/>
        <v>1.3999999999999998E-3</v>
      </c>
      <c r="AF19" s="179"/>
      <c r="AG19" s="360">
        <f t="shared" si="23"/>
        <v>2.1499999999999998E-2</v>
      </c>
      <c r="AH19" s="361">
        <f t="shared" si="27"/>
        <v>1.29E-2</v>
      </c>
      <c r="AI19" s="362">
        <f t="shared" si="13"/>
        <v>8.6E-3</v>
      </c>
      <c r="AJ19" s="179"/>
      <c r="AK19" s="360">
        <f t="shared" si="24"/>
        <v>2.7000000000000003E-2</v>
      </c>
      <c r="AL19" s="361">
        <f t="shared" si="28"/>
        <v>1.6200000000000003E-2</v>
      </c>
      <c r="AM19" s="362">
        <f t="shared" si="15"/>
        <v>1.0800000000000001E-2</v>
      </c>
    </row>
    <row r="20" spans="2:39" s="176" customFormat="1" ht="15" customHeight="1" x14ac:dyDescent="0.25">
      <c r="B20" s="356">
        <v>2033</v>
      </c>
      <c r="C20" s="357"/>
      <c r="D20" s="358"/>
      <c r="E20" s="358">
        <v>24.659500000000001</v>
      </c>
      <c r="F20" s="358">
        <v>24.6142</v>
      </c>
      <c r="G20" s="359">
        <v>24.576699999999999</v>
      </c>
      <c r="H20" s="351"/>
      <c r="I20" s="352"/>
      <c r="J20" s="352">
        <v>1.613230894545653</v>
      </c>
      <c r="K20" s="352">
        <v>1.6080070279473071</v>
      </c>
      <c r="L20" s="353">
        <v>1.6037581872296431</v>
      </c>
      <c r="M20" s="354"/>
      <c r="N20" s="352"/>
      <c r="O20" s="352">
        <f t="shared" si="4"/>
        <v>1.5939666072283614</v>
      </c>
      <c r="P20" s="352">
        <f t="shared" si="5"/>
        <v>1.5906278303419712</v>
      </c>
      <c r="Q20" s="355">
        <f t="shared" si="6"/>
        <v>1.5878829895807369</v>
      </c>
      <c r="S20" s="360">
        <f t="shared" si="16"/>
        <v>6.6100000000000006E-2</v>
      </c>
      <c r="T20" s="361">
        <f t="shared" si="17"/>
        <v>3.9660000000000001E-2</v>
      </c>
      <c r="U20" s="362">
        <f t="shared" si="25"/>
        <v>2.6440000000000005E-2</v>
      </c>
      <c r="V20" s="179"/>
      <c r="W20" s="360">
        <f t="shared" si="18"/>
        <v>0.17</v>
      </c>
      <c r="X20" s="361">
        <f t="shared" si="19"/>
        <v>0.10200000000000001</v>
      </c>
      <c r="Y20" s="362">
        <f t="shared" si="20"/>
        <v>6.8000000000000005E-2</v>
      </c>
      <c r="Z20" s="179"/>
      <c r="AA20" s="363">
        <f t="shared" si="21"/>
        <v>1.27</v>
      </c>
      <c r="AB20" s="179"/>
      <c r="AC20" s="360">
        <f t="shared" si="22"/>
        <v>3.4999999999999996E-3</v>
      </c>
      <c r="AD20" s="361">
        <f t="shared" si="26"/>
        <v>2.0999999999999999E-3</v>
      </c>
      <c r="AE20" s="362">
        <f t="shared" si="11"/>
        <v>1.3999999999999998E-3</v>
      </c>
      <c r="AF20" s="179"/>
      <c r="AG20" s="360">
        <f t="shared" si="23"/>
        <v>2.1499999999999998E-2</v>
      </c>
      <c r="AH20" s="361">
        <f t="shared" si="27"/>
        <v>1.29E-2</v>
      </c>
      <c r="AI20" s="362">
        <f t="shared" si="13"/>
        <v>8.6E-3</v>
      </c>
      <c r="AJ20" s="179"/>
      <c r="AK20" s="360">
        <f t="shared" si="24"/>
        <v>2.7000000000000003E-2</v>
      </c>
      <c r="AL20" s="361">
        <f t="shared" si="28"/>
        <v>1.6200000000000003E-2</v>
      </c>
      <c r="AM20" s="362">
        <f t="shared" si="15"/>
        <v>1.0800000000000001E-2</v>
      </c>
    </row>
    <row r="21" spans="2:39" ht="15" customHeight="1" x14ac:dyDescent="0.25">
      <c r="B21" s="26">
        <v>2034</v>
      </c>
      <c r="C21" s="122"/>
      <c r="D21" s="123"/>
      <c r="E21" s="123">
        <v>25.304099999999998</v>
      </c>
      <c r="F21" s="123">
        <v>25.223199999999999</v>
      </c>
      <c r="G21" s="124">
        <v>25.1572</v>
      </c>
      <c r="H21" s="172"/>
      <c r="I21" s="126"/>
      <c r="J21" s="126">
        <v>1.6361146242999001</v>
      </c>
      <c r="K21" s="126">
        <v>1.6289808503789573</v>
      </c>
      <c r="L21" s="173">
        <v>1.6225563873603281</v>
      </c>
      <c r="M21" s="125"/>
      <c r="N21" s="126"/>
      <c r="O21" s="126">
        <f t="shared" si="4"/>
        <v>1.6170448495046941</v>
      </c>
      <c r="P21" s="126">
        <f t="shared" si="5"/>
        <v>1.6115026650192485</v>
      </c>
      <c r="Q21" s="127">
        <f t="shared" si="6"/>
        <v>1.6068912205847574</v>
      </c>
      <c r="S21" s="199">
        <f t="shared" si="16"/>
        <v>6.6100000000000006E-2</v>
      </c>
      <c r="T21" s="102">
        <f t="shared" si="17"/>
        <v>3.9660000000000001E-2</v>
      </c>
      <c r="U21" s="104">
        <f t="shared" si="25"/>
        <v>2.6440000000000005E-2</v>
      </c>
      <c r="V21" s="54"/>
      <c r="W21" s="199">
        <f t="shared" si="18"/>
        <v>0.17</v>
      </c>
      <c r="X21" s="102">
        <f t="shared" si="19"/>
        <v>0.10200000000000001</v>
      </c>
      <c r="Y21" s="104">
        <f t="shared" si="20"/>
        <v>6.8000000000000005E-2</v>
      </c>
      <c r="Z21" s="54"/>
      <c r="AA21" s="200">
        <f t="shared" si="21"/>
        <v>1.27</v>
      </c>
      <c r="AB21" s="54"/>
      <c r="AC21" s="199">
        <f t="shared" si="22"/>
        <v>3.4999999999999996E-3</v>
      </c>
      <c r="AD21" s="102">
        <f t="shared" si="26"/>
        <v>2.0999999999999999E-3</v>
      </c>
      <c r="AE21" s="104">
        <f t="shared" si="11"/>
        <v>1.3999999999999998E-3</v>
      </c>
      <c r="AF21" s="54"/>
      <c r="AG21" s="199">
        <f t="shared" si="23"/>
        <v>2.1499999999999998E-2</v>
      </c>
      <c r="AH21" s="102">
        <f t="shared" si="27"/>
        <v>1.29E-2</v>
      </c>
      <c r="AI21" s="104">
        <f t="shared" si="13"/>
        <v>8.6E-3</v>
      </c>
      <c r="AJ21" s="54"/>
      <c r="AK21" s="199">
        <f t="shared" si="24"/>
        <v>2.7000000000000003E-2</v>
      </c>
      <c r="AL21" s="102">
        <f t="shared" si="28"/>
        <v>1.6200000000000003E-2</v>
      </c>
      <c r="AM21" s="104">
        <f t="shared" si="15"/>
        <v>1.0800000000000001E-2</v>
      </c>
    </row>
    <row r="22" spans="2:39" ht="15" customHeight="1" x14ac:dyDescent="0.25">
      <c r="B22" s="26">
        <v>2035</v>
      </c>
      <c r="C22" s="122"/>
      <c r="D22" s="123"/>
      <c r="E22" s="123">
        <v>25.956600000000002</v>
      </c>
      <c r="F22" s="123">
        <v>25.844799999999999</v>
      </c>
      <c r="G22" s="124">
        <v>25.7439</v>
      </c>
      <c r="H22" s="172"/>
      <c r="I22" s="126"/>
      <c r="J22" s="126">
        <v>1.6601493001195327</v>
      </c>
      <c r="K22" s="126">
        <v>1.6502600647394399</v>
      </c>
      <c r="L22" s="173">
        <v>1.6409465193302459</v>
      </c>
      <c r="M22" s="125"/>
      <c r="N22" s="126"/>
      <c r="O22" s="126">
        <f t="shared" si="4"/>
        <v>1.6401204036031722</v>
      </c>
      <c r="P22" s="126">
        <f t="shared" si="5"/>
        <v>1.6325273861057044</v>
      </c>
      <c r="Q22" s="127">
        <f t="shared" si="6"/>
        <v>1.6256214093553145</v>
      </c>
      <c r="S22" s="199">
        <f t="shared" si="16"/>
        <v>6.6100000000000006E-2</v>
      </c>
      <c r="T22" s="102">
        <f t="shared" si="17"/>
        <v>3.9660000000000001E-2</v>
      </c>
      <c r="U22" s="104">
        <f t="shared" si="25"/>
        <v>2.6440000000000005E-2</v>
      </c>
      <c r="V22" s="54"/>
      <c r="W22" s="199">
        <f t="shared" si="18"/>
        <v>0.17</v>
      </c>
      <c r="X22" s="102">
        <f t="shared" si="19"/>
        <v>0.10200000000000001</v>
      </c>
      <c r="Y22" s="104">
        <f t="shared" si="20"/>
        <v>6.8000000000000005E-2</v>
      </c>
      <c r="Z22" s="54"/>
      <c r="AA22" s="200">
        <f t="shared" si="21"/>
        <v>1.27</v>
      </c>
      <c r="AB22" s="54"/>
      <c r="AC22" s="199">
        <f t="shared" si="22"/>
        <v>3.4999999999999996E-3</v>
      </c>
      <c r="AD22" s="102">
        <f t="shared" si="26"/>
        <v>2.0999999999999999E-3</v>
      </c>
      <c r="AE22" s="104">
        <f t="shared" si="11"/>
        <v>1.3999999999999998E-3</v>
      </c>
      <c r="AF22" s="54"/>
      <c r="AG22" s="199">
        <f t="shared" si="23"/>
        <v>2.1499999999999998E-2</v>
      </c>
      <c r="AH22" s="102">
        <f t="shared" si="27"/>
        <v>1.29E-2</v>
      </c>
      <c r="AI22" s="104">
        <f t="shared" si="13"/>
        <v>8.6E-3</v>
      </c>
      <c r="AJ22" s="54"/>
      <c r="AK22" s="199">
        <f t="shared" si="24"/>
        <v>2.7000000000000003E-2</v>
      </c>
      <c r="AL22" s="102">
        <f t="shared" si="28"/>
        <v>1.6200000000000003E-2</v>
      </c>
      <c r="AM22" s="104">
        <f t="shared" si="15"/>
        <v>1.0800000000000001E-2</v>
      </c>
    </row>
    <row r="23" spans="2:39" ht="15" customHeight="1" x14ac:dyDescent="0.25">
      <c r="B23" s="26">
        <v>2036</v>
      </c>
      <c r="C23" s="122"/>
      <c r="D23" s="123"/>
      <c r="E23" s="123">
        <v>26.638999999999999</v>
      </c>
      <c r="F23" s="123">
        <v>26.482199999999999</v>
      </c>
      <c r="G23" s="124">
        <v>26.334299999999999</v>
      </c>
      <c r="H23" s="172"/>
      <c r="I23" s="126"/>
      <c r="J23" s="126">
        <v>1.6851475749764986</v>
      </c>
      <c r="K23" s="126">
        <v>1.6719200065769908</v>
      </c>
      <c r="L23" s="173">
        <v>1.6593129083668494</v>
      </c>
      <c r="M23" s="125"/>
      <c r="N23" s="126"/>
      <c r="O23" s="126">
        <f t="shared" si="4"/>
        <v>1.6643156792623603</v>
      </c>
      <c r="P23" s="126">
        <f t="shared" si="5"/>
        <v>1.6538700550456982</v>
      </c>
      <c r="Q23" s="127">
        <f t="shared" si="6"/>
        <v>1.6440075841696797</v>
      </c>
      <c r="S23" s="199">
        <f t="shared" si="16"/>
        <v>6.6100000000000006E-2</v>
      </c>
      <c r="T23" s="102">
        <f t="shared" si="17"/>
        <v>3.9660000000000001E-2</v>
      </c>
      <c r="U23" s="104">
        <f t="shared" si="25"/>
        <v>2.6440000000000005E-2</v>
      </c>
      <c r="V23" s="54"/>
      <c r="W23" s="199">
        <f t="shared" si="18"/>
        <v>0.17</v>
      </c>
      <c r="X23" s="102">
        <f t="shared" si="19"/>
        <v>0.10200000000000001</v>
      </c>
      <c r="Y23" s="104">
        <f t="shared" si="20"/>
        <v>6.8000000000000005E-2</v>
      </c>
      <c r="Z23" s="54"/>
      <c r="AA23" s="200">
        <f t="shared" si="21"/>
        <v>1.27</v>
      </c>
      <c r="AB23" s="54"/>
      <c r="AC23" s="199">
        <f t="shared" si="22"/>
        <v>3.4999999999999996E-3</v>
      </c>
      <c r="AD23" s="102">
        <f t="shared" si="26"/>
        <v>2.0999999999999999E-3</v>
      </c>
      <c r="AE23" s="104">
        <f t="shared" si="11"/>
        <v>1.3999999999999998E-3</v>
      </c>
      <c r="AF23" s="54"/>
      <c r="AG23" s="199">
        <f t="shared" si="23"/>
        <v>2.1499999999999998E-2</v>
      </c>
      <c r="AH23" s="102">
        <f t="shared" si="27"/>
        <v>1.29E-2</v>
      </c>
      <c r="AI23" s="104">
        <f t="shared" si="13"/>
        <v>8.6E-3</v>
      </c>
      <c r="AJ23" s="54"/>
      <c r="AK23" s="199">
        <f t="shared" si="24"/>
        <v>2.7000000000000003E-2</v>
      </c>
      <c r="AL23" s="102">
        <f t="shared" si="28"/>
        <v>1.6200000000000003E-2</v>
      </c>
      <c r="AM23" s="104">
        <f t="shared" si="15"/>
        <v>1.0800000000000001E-2</v>
      </c>
    </row>
    <row r="24" spans="2:39" ht="15" customHeight="1" x14ac:dyDescent="0.25">
      <c r="B24" s="26">
        <v>2037</v>
      </c>
      <c r="C24" s="122"/>
      <c r="D24" s="123"/>
      <c r="E24" s="123">
        <v>27.3491</v>
      </c>
      <c r="F24" s="123">
        <v>27.137</v>
      </c>
      <c r="G24" s="124">
        <v>26.9345</v>
      </c>
      <c r="H24" s="172"/>
      <c r="I24" s="126"/>
      <c r="J24" s="126">
        <v>1.7110681078786951</v>
      </c>
      <c r="K24" s="126">
        <v>1.6938950617754225</v>
      </c>
      <c r="L24" s="173">
        <v>1.6774086074956751</v>
      </c>
      <c r="M24" s="125"/>
      <c r="N24" s="126"/>
      <c r="O24" s="126">
        <f t="shared" si="4"/>
        <v>1.6894676637935313</v>
      </c>
      <c r="P24" s="126">
        <f t="shared" si="5"/>
        <v>1.6755825157767292</v>
      </c>
      <c r="Q24" s="127">
        <f t="shared" si="6"/>
        <v>1.6623288582216538</v>
      </c>
      <c r="S24" s="199">
        <f t="shared" si="16"/>
        <v>6.6100000000000006E-2</v>
      </c>
      <c r="T24" s="102">
        <f t="shared" si="17"/>
        <v>3.9660000000000001E-2</v>
      </c>
      <c r="U24" s="104">
        <f t="shared" si="25"/>
        <v>2.6440000000000005E-2</v>
      </c>
      <c r="V24" s="54"/>
      <c r="W24" s="199">
        <f t="shared" si="18"/>
        <v>0.17</v>
      </c>
      <c r="X24" s="102">
        <f t="shared" si="19"/>
        <v>0.10200000000000001</v>
      </c>
      <c r="Y24" s="104">
        <f t="shared" si="20"/>
        <v>6.8000000000000005E-2</v>
      </c>
      <c r="Z24" s="54"/>
      <c r="AA24" s="200">
        <f t="shared" si="21"/>
        <v>1.27</v>
      </c>
      <c r="AB24" s="54"/>
      <c r="AC24" s="199">
        <f t="shared" si="22"/>
        <v>3.4999999999999996E-3</v>
      </c>
      <c r="AD24" s="102">
        <f t="shared" si="26"/>
        <v>2.0999999999999999E-3</v>
      </c>
      <c r="AE24" s="104">
        <f t="shared" si="11"/>
        <v>1.3999999999999998E-3</v>
      </c>
      <c r="AF24" s="54"/>
      <c r="AG24" s="199">
        <f t="shared" si="23"/>
        <v>2.1499999999999998E-2</v>
      </c>
      <c r="AH24" s="102">
        <f t="shared" si="27"/>
        <v>1.29E-2</v>
      </c>
      <c r="AI24" s="104">
        <f t="shared" si="13"/>
        <v>8.6E-3</v>
      </c>
      <c r="AJ24" s="54"/>
      <c r="AK24" s="199">
        <f t="shared" si="24"/>
        <v>2.7000000000000003E-2</v>
      </c>
      <c r="AL24" s="102">
        <f t="shared" si="28"/>
        <v>1.6200000000000003E-2</v>
      </c>
      <c r="AM24" s="104">
        <f t="shared" si="15"/>
        <v>1.0800000000000001E-2</v>
      </c>
    </row>
    <row r="25" spans="2:39" ht="15" customHeight="1" x14ac:dyDescent="0.25">
      <c r="B25" s="390">
        <v>2038</v>
      </c>
      <c r="C25" s="391"/>
      <c r="D25" s="392"/>
      <c r="E25" s="392">
        <v>27.7698</v>
      </c>
      <c r="F25" s="392">
        <v>27.4937</v>
      </c>
      <c r="G25" s="393">
        <v>27.228200000000001</v>
      </c>
      <c r="H25" s="394"/>
      <c r="I25" s="395"/>
      <c r="J25" s="395">
        <v>1.7374676038427388</v>
      </c>
      <c r="K25" s="395">
        <v>1.7158940097452628</v>
      </c>
      <c r="L25" s="396">
        <v>1.6949275976021605</v>
      </c>
      <c r="M25" s="397"/>
      <c r="N25" s="395"/>
      <c r="O25" s="395">
        <f t="shared" si="4"/>
        <v>1.7154680238727023</v>
      </c>
      <c r="P25" s="395">
        <f t="shared" si="5"/>
        <v>1.6975615531037291</v>
      </c>
      <c r="Q25" s="398">
        <f t="shared" si="6"/>
        <v>1.6803284391800895</v>
      </c>
      <c r="S25" s="199">
        <f t="shared" si="16"/>
        <v>6.6100000000000006E-2</v>
      </c>
      <c r="T25" s="102">
        <f t="shared" si="17"/>
        <v>3.9660000000000001E-2</v>
      </c>
      <c r="U25" s="104">
        <f t="shared" si="25"/>
        <v>2.6440000000000005E-2</v>
      </c>
      <c r="V25" s="54"/>
      <c r="W25" s="199">
        <f t="shared" si="18"/>
        <v>0.17</v>
      </c>
      <c r="X25" s="102">
        <f t="shared" si="19"/>
        <v>0.10200000000000001</v>
      </c>
      <c r="Y25" s="104">
        <f t="shared" si="20"/>
        <v>6.8000000000000005E-2</v>
      </c>
      <c r="Z25" s="54"/>
      <c r="AA25" s="200">
        <f t="shared" si="21"/>
        <v>1.27</v>
      </c>
      <c r="AB25" s="54"/>
      <c r="AC25" s="199">
        <f t="shared" si="22"/>
        <v>3.4999999999999996E-3</v>
      </c>
      <c r="AD25" s="102">
        <f t="shared" si="26"/>
        <v>2.0999999999999999E-3</v>
      </c>
      <c r="AE25" s="104">
        <f t="shared" si="11"/>
        <v>1.3999999999999998E-3</v>
      </c>
      <c r="AF25" s="54"/>
      <c r="AG25" s="199">
        <f t="shared" si="23"/>
        <v>2.1499999999999998E-2</v>
      </c>
      <c r="AH25" s="102">
        <f t="shared" si="27"/>
        <v>1.29E-2</v>
      </c>
      <c r="AI25" s="104">
        <f t="shared" si="13"/>
        <v>8.6E-3</v>
      </c>
      <c r="AJ25" s="54"/>
      <c r="AK25" s="199">
        <f t="shared" si="24"/>
        <v>2.7000000000000003E-2</v>
      </c>
      <c r="AL25" s="102">
        <f t="shared" si="28"/>
        <v>1.6200000000000003E-2</v>
      </c>
      <c r="AM25" s="104">
        <f t="shared" si="15"/>
        <v>1.0800000000000001E-2</v>
      </c>
    </row>
    <row r="26" spans="2:39" ht="15" customHeight="1" x14ac:dyDescent="0.25">
      <c r="B26" s="26">
        <v>2039</v>
      </c>
      <c r="C26" s="122"/>
      <c r="D26" s="123"/>
      <c r="E26" s="123">
        <v>28.1983</v>
      </c>
      <c r="F26" s="123">
        <v>27.8508</v>
      </c>
      <c r="G26" s="124">
        <v>27.512599999999999</v>
      </c>
      <c r="H26" s="172"/>
      <c r="I26" s="126"/>
      <c r="J26" s="126">
        <v>1.7645887067328483</v>
      </c>
      <c r="K26" s="126">
        <v>1.7379655169520323</v>
      </c>
      <c r="L26" s="173">
        <v>1.7120742851265605</v>
      </c>
      <c r="M26" s="125"/>
      <c r="N26" s="126"/>
      <c r="O26" s="126">
        <f t="shared" si="4"/>
        <v>1.741987787657757</v>
      </c>
      <c r="P26" s="126">
        <f t="shared" si="5"/>
        <v>1.7195725942797244</v>
      </c>
      <c r="Q26" s="127">
        <f t="shared" si="6"/>
        <v>1.6977853788562269</v>
      </c>
      <c r="S26" s="199">
        <f t="shared" si="16"/>
        <v>6.6100000000000006E-2</v>
      </c>
      <c r="T26" s="102">
        <f t="shared" si="17"/>
        <v>3.9660000000000001E-2</v>
      </c>
      <c r="U26" s="104">
        <f t="shared" si="25"/>
        <v>2.6440000000000005E-2</v>
      </c>
      <c r="V26" s="54"/>
      <c r="W26" s="199">
        <f t="shared" si="18"/>
        <v>0.17</v>
      </c>
      <c r="X26" s="102">
        <f t="shared" si="19"/>
        <v>0.10200000000000001</v>
      </c>
      <c r="Y26" s="104">
        <f t="shared" si="20"/>
        <v>6.8000000000000005E-2</v>
      </c>
      <c r="Z26" s="54"/>
      <c r="AA26" s="200">
        <f t="shared" si="21"/>
        <v>1.27</v>
      </c>
      <c r="AB26" s="54"/>
      <c r="AC26" s="199">
        <f t="shared" si="22"/>
        <v>3.4999999999999996E-3</v>
      </c>
      <c r="AD26" s="102">
        <f t="shared" si="26"/>
        <v>2.0999999999999999E-3</v>
      </c>
      <c r="AE26" s="104">
        <f t="shared" si="11"/>
        <v>1.3999999999999998E-3</v>
      </c>
      <c r="AF26" s="54"/>
      <c r="AG26" s="199">
        <f t="shared" si="23"/>
        <v>2.1499999999999998E-2</v>
      </c>
      <c r="AH26" s="102">
        <f t="shared" si="27"/>
        <v>1.29E-2</v>
      </c>
      <c r="AI26" s="104">
        <f t="shared" si="13"/>
        <v>8.6E-3</v>
      </c>
      <c r="AJ26" s="54"/>
      <c r="AK26" s="199">
        <f t="shared" si="24"/>
        <v>2.7000000000000003E-2</v>
      </c>
      <c r="AL26" s="102">
        <f t="shared" si="28"/>
        <v>1.6200000000000003E-2</v>
      </c>
      <c r="AM26" s="104">
        <f t="shared" si="15"/>
        <v>1.0800000000000001E-2</v>
      </c>
    </row>
    <row r="27" spans="2:39" ht="15" customHeight="1" x14ac:dyDescent="0.25">
      <c r="B27" s="26">
        <v>2040</v>
      </c>
      <c r="C27" s="122"/>
      <c r="D27" s="123"/>
      <c r="E27" s="123">
        <v>28.638500000000001</v>
      </c>
      <c r="F27" s="123">
        <v>28.209</v>
      </c>
      <c r="G27" s="124">
        <v>27.790900000000001</v>
      </c>
      <c r="H27" s="172"/>
      <c r="I27" s="126"/>
      <c r="J27" s="126">
        <v>1.7927012682354428</v>
      </c>
      <c r="K27" s="126">
        <v>1.7603493953431502</v>
      </c>
      <c r="L27" s="173">
        <v>1.7288993466800351</v>
      </c>
      <c r="M27" s="125"/>
      <c r="N27" s="126"/>
      <c r="O27" s="126">
        <f t="shared" si="4"/>
        <v>1.7692741336499473</v>
      </c>
      <c r="P27" s="126">
        <f t="shared" si="5"/>
        <v>1.7416961633505519</v>
      </c>
      <c r="Q27" s="127">
        <f t="shared" si="6"/>
        <v>1.7148784620521393</v>
      </c>
      <c r="S27" s="199">
        <f t="shared" si="16"/>
        <v>6.6100000000000006E-2</v>
      </c>
      <c r="T27" s="102">
        <f t="shared" si="17"/>
        <v>3.9660000000000001E-2</v>
      </c>
      <c r="U27" s="104">
        <f t="shared" si="25"/>
        <v>2.6440000000000005E-2</v>
      </c>
      <c r="V27" s="54"/>
      <c r="W27" s="199">
        <f t="shared" si="18"/>
        <v>0.17</v>
      </c>
      <c r="X27" s="102">
        <f t="shared" si="19"/>
        <v>0.10200000000000001</v>
      </c>
      <c r="Y27" s="104">
        <f t="shared" si="20"/>
        <v>6.8000000000000005E-2</v>
      </c>
      <c r="Z27" s="54"/>
      <c r="AA27" s="200">
        <f t="shared" si="21"/>
        <v>1.27</v>
      </c>
      <c r="AB27" s="54"/>
      <c r="AC27" s="199">
        <f t="shared" si="22"/>
        <v>3.4999999999999996E-3</v>
      </c>
      <c r="AD27" s="102">
        <f t="shared" si="26"/>
        <v>2.0999999999999999E-3</v>
      </c>
      <c r="AE27" s="104">
        <f t="shared" si="11"/>
        <v>1.3999999999999998E-3</v>
      </c>
      <c r="AF27" s="54"/>
      <c r="AG27" s="199">
        <f t="shared" si="23"/>
        <v>2.1499999999999998E-2</v>
      </c>
      <c r="AH27" s="102">
        <f t="shared" si="27"/>
        <v>1.29E-2</v>
      </c>
      <c r="AI27" s="104">
        <f t="shared" si="13"/>
        <v>8.6E-3</v>
      </c>
      <c r="AJ27" s="54"/>
      <c r="AK27" s="199">
        <f t="shared" si="24"/>
        <v>2.7000000000000003E-2</v>
      </c>
      <c r="AL27" s="102">
        <f t="shared" si="28"/>
        <v>1.6200000000000003E-2</v>
      </c>
      <c r="AM27" s="104">
        <f t="shared" si="15"/>
        <v>1.0800000000000001E-2</v>
      </c>
    </row>
    <row r="28" spans="2:39" ht="15" customHeight="1" x14ac:dyDescent="0.25">
      <c r="B28" s="26">
        <v>2041</v>
      </c>
      <c r="C28" s="122"/>
      <c r="D28" s="123"/>
      <c r="E28" s="123">
        <v>29.094799999999999</v>
      </c>
      <c r="F28" s="123">
        <v>28.572299999999998</v>
      </c>
      <c r="G28" s="124">
        <v>28.064</v>
      </c>
      <c r="H28" s="172"/>
      <c r="I28" s="126"/>
      <c r="J28" s="126">
        <v>1.8212004146152476</v>
      </c>
      <c r="K28" s="126">
        <v>1.7829615884318024</v>
      </c>
      <c r="L28" s="173">
        <v>1.7458310410707636</v>
      </c>
      <c r="M28" s="125"/>
      <c r="N28" s="126"/>
      <c r="O28" s="126">
        <f t="shared" si="4"/>
        <v>1.7974511259654105</v>
      </c>
      <c r="P28" s="126">
        <f t="shared" si="5"/>
        <v>1.7641180941912591</v>
      </c>
      <c r="Q28" s="127">
        <f t="shared" si="6"/>
        <v>1.7317212957451564</v>
      </c>
      <c r="S28" s="199">
        <f t="shared" si="16"/>
        <v>6.6100000000000006E-2</v>
      </c>
      <c r="T28" s="102">
        <f t="shared" si="17"/>
        <v>3.9660000000000001E-2</v>
      </c>
      <c r="U28" s="104">
        <f t="shared" si="25"/>
        <v>2.6440000000000005E-2</v>
      </c>
      <c r="V28" s="54"/>
      <c r="W28" s="199">
        <f t="shared" si="18"/>
        <v>0.17</v>
      </c>
      <c r="X28" s="102">
        <f t="shared" si="19"/>
        <v>0.10200000000000001</v>
      </c>
      <c r="Y28" s="104">
        <f t="shared" si="20"/>
        <v>6.8000000000000005E-2</v>
      </c>
      <c r="Z28" s="54"/>
      <c r="AA28" s="200">
        <f t="shared" si="21"/>
        <v>1.27</v>
      </c>
      <c r="AB28" s="54"/>
      <c r="AC28" s="199">
        <f t="shared" si="22"/>
        <v>3.4999999999999996E-3</v>
      </c>
      <c r="AD28" s="102">
        <f t="shared" si="26"/>
        <v>2.0999999999999999E-3</v>
      </c>
      <c r="AE28" s="104">
        <f t="shared" si="11"/>
        <v>1.3999999999999998E-3</v>
      </c>
      <c r="AF28" s="54"/>
      <c r="AG28" s="199">
        <f t="shared" si="23"/>
        <v>2.1499999999999998E-2</v>
      </c>
      <c r="AH28" s="102">
        <f t="shared" si="27"/>
        <v>1.29E-2</v>
      </c>
      <c r="AI28" s="104">
        <f t="shared" si="13"/>
        <v>8.6E-3</v>
      </c>
      <c r="AJ28" s="54"/>
      <c r="AK28" s="199">
        <f t="shared" si="24"/>
        <v>2.7000000000000003E-2</v>
      </c>
      <c r="AL28" s="102">
        <f t="shared" si="28"/>
        <v>1.6200000000000003E-2</v>
      </c>
      <c r="AM28" s="104">
        <f t="shared" si="15"/>
        <v>1.0800000000000001E-2</v>
      </c>
    </row>
    <row r="29" spans="2:39" ht="15" customHeight="1" x14ac:dyDescent="0.25">
      <c r="B29" s="26">
        <v>2042</v>
      </c>
      <c r="C29" s="122"/>
      <c r="D29" s="123"/>
      <c r="E29" s="123">
        <v>29.557300000000001</v>
      </c>
      <c r="F29" s="123">
        <v>28.939299999999999</v>
      </c>
      <c r="G29" s="124">
        <v>28.338799999999999</v>
      </c>
      <c r="H29" s="172"/>
      <c r="I29" s="126"/>
      <c r="J29" s="126">
        <v>1.8501676820515083</v>
      </c>
      <c r="K29" s="126">
        <v>1.8058789382887634</v>
      </c>
      <c r="L29" s="173">
        <v>1.7629428964521445</v>
      </c>
      <c r="M29" s="125"/>
      <c r="N29" s="126"/>
      <c r="O29" s="126">
        <f t="shared" si="4"/>
        <v>1.8260282925212912</v>
      </c>
      <c r="P29" s="126">
        <f t="shared" si="5"/>
        <v>1.786781146741296</v>
      </c>
      <c r="Q29" s="127">
        <f t="shared" si="6"/>
        <v>1.7486830169676604</v>
      </c>
      <c r="S29" s="199">
        <f t="shared" si="16"/>
        <v>6.6100000000000006E-2</v>
      </c>
      <c r="T29" s="102">
        <f t="shared" si="17"/>
        <v>3.9660000000000001E-2</v>
      </c>
      <c r="U29" s="104">
        <f t="shared" si="25"/>
        <v>2.6440000000000005E-2</v>
      </c>
      <c r="V29" s="54"/>
      <c r="W29" s="199">
        <f t="shared" si="18"/>
        <v>0.17</v>
      </c>
      <c r="X29" s="102">
        <f t="shared" si="19"/>
        <v>0.10200000000000001</v>
      </c>
      <c r="Y29" s="104">
        <f t="shared" si="20"/>
        <v>6.8000000000000005E-2</v>
      </c>
      <c r="Z29" s="54"/>
      <c r="AA29" s="200">
        <f t="shared" si="21"/>
        <v>1.27</v>
      </c>
      <c r="AB29" s="54"/>
      <c r="AC29" s="199">
        <f t="shared" si="22"/>
        <v>3.4999999999999996E-3</v>
      </c>
      <c r="AD29" s="102">
        <f t="shared" si="26"/>
        <v>2.0999999999999999E-3</v>
      </c>
      <c r="AE29" s="104">
        <f t="shared" si="11"/>
        <v>1.3999999999999998E-3</v>
      </c>
      <c r="AF29" s="54"/>
      <c r="AG29" s="199">
        <f t="shared" si="23"/>
        <v>2.1499999999999998E-2</v>
      </c>
      <c r="AH29" s="102">
        <f t="shared" si="27"/>
        <v>1.29E-2</v>
      </c>
      <c r="AI29" s="104">
        <f t="shared" si="13"/>
        <v>8.6E-3</v>
      </c>
      <c r="AJ29" s="54"/>
      <c r="AK29" s="199">
        <f t="shared" si="24"/>
        <v>2.7000000000000003E-2</v>
      </c>
      <c r="AL29" s="102">
        <f t="shared" si="28"/>
        <v>1.6200000000000003E-2</v>
      </c>
      <c r="AM29" s="104">
        <f t="shared" si="15"/>
        <v>1.0800000000000001E-2</v>
      </c>
    </row>
    <row r="30" spans="2:39" ht="15" customHeight="1" x14ac:dyDescent="0.25">
      <c r="B30" s="26">
        <v>2043</v>
      </c>
      <c r="C30" s="122"/>
      <c r="D30" s="123"/>
      <c r="E30" s="123">
        <v>30.0274</v>
      </c>
      <c r="F30" s="123">
        <v>29.311299999999999</v>
      </c>
      <c r="G30" s="124">
        <v>28.616599999999998</v>
      </c>
      <c r="H30" s="172"/>
      <c r="I30" s="126"/>
      <c r="J30" s="126">
        <v>1.8795925952622003</v>
      </c>
      <c r="K30" s="126">
        <v>1.8290878413120906</v>
      </c>
      <c r="L30" s="173">
        <v>1.7802195356894057</v>
      </c>
      <c r="M30" s="125"/>
      <c r="N30" s="126"/>
      <c r="O30" s="126">
        <f t="shared" si="4"/>
        <v>1.8550718342532904</v>
      </c>
      <c r="P30" s="126">
        <f t="shared" si="5"/>
        <v>1.8097470887926514</v>
      </c>
      <c r="Q30" s="127">
        <f t="shared" si="6"/>
        <v>1.7658223363250214</v>
      </c>
      <c r="S30" s="199">
        <f t="shared" si="16"/>
        <v>6.6100000000000006E-2</v>
      </c>
      <c r="T30" s="102">
        <f t="shared" si="17"/>
        <v>3.9660000000000001E-2</v>
      </c>
      <c r="U30" s="104">
        <f t="shared" si="25"/>
        <v>2.6440000000000005E-2</v>
      </c>
      <c r="V30" s="54"/>
      <c r="W30" s="199">
        <f t="shared" si="18"/>
        <v>0.17</v>
      </c>
      <c r="X30" s="102">
        <f t="shared" si="19"/>
        <v>0.10200000000000001</v>
      </c>
      <c r="Y30" s="104">
        <f t="shared" si="20"/>
        <v>6.8000000000000005E-2</v>
      </c>
      <c r="Z30" s="54"/>
      <c r="AA30" s="200">
        <f t="shared" si="21"/>
        <v>1.27</v>
      </c>
      <c r="AB30" s="54"/>
      <c r="AC30" s="199">
        <f t="shared" si="22"/>
        <v>3.4999999999999996E-3</v>
      </c>
      <c r="AD30" s="102">
        <f t="shared" si="26"/>
        <v>2.0999999999999999E-3</v>
      </c>
      <c r="AE30" s="104">
        <f t="shared" si="11"/>
        <v>1.3999999999999998E-3</v>
      </c>
      <c r="AF30" s="54"/>
      <c r="AG30" s="199">
        <f t="shared" si="23"/>
        <v>2.1499999999999998E-2</v>
      </c>
      <c r="AH30" s="102">
        <f t="shared" si="27"/>
        <v>1.29E-2</v>
      </c>
      <c r="AI30" s="104">
        <f t="shared" si="13"/>
        <v>8.6E-3</v>
      </c>
      <c r="AJ30" s="54"/>
      <c r="AK30" s="199">
        <f t="shared" si="24"/>
        <v>2.7000000000000003E-2</v>
      </c>
      <c r="AL30" s="102">
        <f t="shared" si="28"/>
        <v>1.6200000000000003E-2</v>
      </c>
      <c r="AM30" s="104">
        <f t="shared" si="15"/>
        <v>1.0800000000000001E-2</v>
      </c>
    </row>
    <row r="31" spans="2:39" ht="15" customHeight="1" x14ac:dyDescent="0.25">
      <c r="B31" s="26">
        <v>2044</v>
      </c>
      <c r="C31" s="122"/>
      <c r="D31" s="123"/>
      <c r="E31" s="123">
        <v>30.504999999999999</v>
      </c>
      <c r="F31" s="123">
        <v>29.687999999999999</v>
      </c>
      <c r="G31" s="124">
        <v>28.896999999999998</v>
      </c>
      <c r="H31" s="172"/>
      <c r="I31" s="126"/>
      <c r="J31" s="126">
        <v>1.9094978386417494</v>
      </c>
      <c r="K31" s="126">
        <v>1.85260700352529</v>
      </c>
      <c r="L31" s="173">
        <v>1.7976771033591437</v>
      </c>
      <c r="M31" s="125"/>
      <c r="N31" s="126"/>
      <c r="O31" s="126">
        <f t="shared" si="4"/>
        <v>1.8845768024921252</v>
      </c>
      <c r="P31" s="126">
        <f t="shared" si="5"/>
        <v>1.8330077016809574</v>
      </c>
      <c r="Q31" s="127">
        <f t="shared" si="6"/>
        <v>1.7831291303010286</v>
      </c>
      <c r="S31" s="199">
        <f t="shared" si="16"/>
        <v>6.6100000000000006E-2</v>
      </c>
      <c r="T31" s="102">
        <f t="shared" si="17"/>
        <v>3.9660000000000001E-2</v>
      </c>
      <c r="U31" s="104">
        <f t="shared" si="25"/>
        <v>2.6440000000000005E-2</v>
      </c>
      <c r="V31" s="54"/>
      <c r="W31" s="199">
        <f t="shared" si="18"/>
        <v>0.17</v>
      </c>
      <c r="X31" s="102">
        <f t="shared" si="19"/>
        <v>0.10200000000000001</v>
      </c>
      <c r="Y31" s="104">
        <f t="shared" si="20"/>
        <v>6.8000000000000005E-2</v>
      </c>
      <c r="Z31" s="54"/>
      <c r="AA31" s="200">
        <f t="shared" si="21"/>
        <v>1.27</v>
      </c>
      <c r="AB31" s="54"/>
      <c r="AC31" s="199">
        <f t="shared" si="22"/>
        <v>3.4999999999999996E-3</v>
      </c>
      <c r="AD31" s="102">
        <f t="shared" si="26"/>
        <v>2.0999999999999999E-3</v>
      </c>
      <c r="AE31" s="104">
        <f t="shared" si="11"/>
        <v>1.3999999999999998E-3</v>
      </c>
      <c r="AF31" s="54"/>
      <c r="AG31" s="199">
        <f t="shared" si="23"/>
        <v>2.1499999999999998E-2</v>
      </c>
      <c r="AH31" s="102">
        <f t="shared" si="27"/>
        <v>1.29E-2</v>
      </c>
      <c r="AI31" s="104">
        <f t="shared" si="13"/>
        <v>8.6E-3</v>
      </c>
      <c r="AJ31" s="54"/>
      <c r="AK31" s="199">
        <f t="shared" si="24"/>
        <v>2.7000000000000003E-2</v>
      </c>
      <c r="AL31" s="102">
        <f t="shared" si="28"/>
        <v>1.6200000000000003E-2</v>
      </c>
      <c r="AM31" s="104">
        <f t="shared" si="15"/>
        <v>1.0800000000000001E-2</v>
      </c>
    </row>
    <row r="32" spans="2:39" ht="15" customHeight="1" x14ac:dyDescent="0.25">
      <c r="B32" s="26">
        <v>2045</v>
      </c>
      <c r="C32" s="122"/>
      <c r="D32" s="123"/>
      <c r="E32" s="123">
        <v>30.990300000000001</v>
      </c>
      <c r="F32" s="123">
        <v>30.069700000000001</v>
      </c>
      <c r="G32" s="124">
        <v>29.180399999999999</v>
      </c>
      <c r="H32" s="172"/>
      <c r="I32" s="126"/>
      <c r="J32" s="126">
        <v>1.9398928852633679</v>
      </c>
      <c r="K32" s="126">
        <v>1.876442112112632</v>
      </c>
      <c r="L32" s="173">
        <v>1.8153189458233363</v>
      </c>
      <c r="M32" s="125"/>
      <c r="N32" s="126"/>
      <c r="O32" s="126">
        <f t="shared" si="4"/>
        <v>1.9145636797453527</v>
      </c>
      <c r="P32" s="126">
        <f t="shared" si="5"/>
        <v>1.8565795216231802</v>
      </c>
      <c r="Q32" s="127">
        <f t="shared" si="6"/>
        <v>1.8006174104365091</v>
      </c>
      <c r="S32" s="199">
        <f t="shared" si="16"/>
        <v>6.6100000000000006E-2</v>
      </c>
      <c r="T32" s="102">
        <f t="shared" si="17"/>
        <v>3.9660000000000001E-2</v>
      </c>
      <c r="U32" s="104">
        <f t="shared" si="25"/>
        <v>2.6440000000000005E-2</v>
      </c>
      <c r="V32" s="54"/>
      <c r="W32" s="199">
        <f t="shared" si="18"/>
        <v>0.17</v>
      </c>
      <c r="X32" s="102">
        <f t="shared" si="19"/>
        <v>0.10200000000000001</v>
      </c>
      <c r="Y32" s="104">
        <f t="shared" si="20"/>
        <v>6.8000000000000005E-2</v>
      </c>
      <c r="Z32" s="54"/>
      <c r="AA32" s="200">
        <f t="shared" si="21"/>
        <v>1.27</v>
      </c>
      <c r="AB32" s="54"/>
      <c r="AC32" s="199">
        <f t="shared" si="22"/>
        <v>3.4999999999999996E-3</v>
      </c>
      <c r="AD32" s="102">
        <f t="shared" si="26"/>
        <v>2.0999999999999999E-3</v>
      </c>
      <c r="AE32" s="104">
        <f t="shared" si="11"/>
        <v>1.3999999999999998E-3</v>
      </c>
      <c r="AF32" s="54"/>
      <c r="AG32" s="199">
        <f t="shared" si="23"/>
        <v>2.1499999999999998E-2</v>
      </c>
      <c r="AH32" s="102">
        <f t="shared" si="27"/>
        <v>1.29E-2</v>
      </c>
      <c r="AI32" s="104">
        <f t="shared" si="13"/>
        <v>8.6E-3</v>
      </c>
      <c r="AJ32" s="54"/>
      <c r="AK32" s="199">
        <f t="shared" si="24"/>
        <v>2.7000000000000003E-2</v>
      </c>
      <c r="AL32" s="102">
        <f t="shared" si="28"/>
        <v>1.6200000000000003E-2</v>
      </c>
      <c r="AM32" s="104">
        <f t="shared" si="15"/>
        <v>1.0800000000000001E-2</v>
      </c>
    </row>
    <row r="33" spans="2:39" ht="15" customHeight="1" x14ac:dyDescent="0.25">
      <c r="B33" s="26">
        <v>2046</v>
      </c>
      <c r="C33" s="122"/>
      <c r="D33" s="123"/>
      <c r="E33" s="123">
        <v>31.483599999999999</v>
      </c>
      <c r="F33" s="123">
        <v>30.456600000000002</v>
      </c>
      <c r="G33" s="124">
        <v>29.466799999999999</v>
      </c>
      <c r="H33" s="172"/>
      <c r="I33" s="126"/>
      <c r="J33" s="126">
        <v>1.9707881314840172</v>
      </c>
      <c r="K33" s="126">
        <v>1.9005996692466547</v>
      </c>
      <c r="L33" s="173">
        <v>1.8331491506051381</v>
      </c>
      <c r="M33" s="125"/>
      <c r="N33" s="126"/>
      <c r="O33" s="126">
        <f t="shared" si="4"/>
        <v>1.9450420929668095</v>
      </c>
      <c r="P33" s="126">
        <f t="shared" si="5"/>
        <v>1.880468371634969</v>
      </c>
      <c r="Q33" s="127">
        <f t="shared" si="6"/>
        <v>1.8182906466203033</v>
      </c>
      <c r="S33" s="199">
        <f t="shared" si="16"/>
        <v>6.6100000000000006E-2</v>
      </c>
      <c r="T33" s="102">
        <f t="shared" si="17"/>
        <v>3.9660000000000001E-2</v>
      </c>
      <c r="U33" s="104">
        <f t="shared" si="25"/>
        <v>2.6440000000000005E-2</v>
      </c>
      <c r="V33" s="54"/>
      <c r="W33" s="199">
        <f t="shared" si="18"/>
        <v>0.17</v>
      </c>
      <c r="X33" s="102">
        <f t="shared" si="19"/>
        <v>0.10200000000000001</v>
      </c>
      <c r="Y33" s="104">
        <f t="shared" si="20"/>
        <v>6.8000000000000005E-2</v>
      </c>
      <c r="Z33" s="54"/>
      <c r="AA33" s="200">
        <f t="shared" si="21"/>
        <v>1.27</v>
      </c>
      <c r="AB33" s="54"/>
      <c r="AC33" s="199">
        <f t="shared" si="22"/>
        <v>3.4999999999999996E-3</v>
      </c>
      <c r="AD33" s="102">
        <f t="shared" si="26"/>
        <v>2.0999999999999999E-3</v>
      </c>
      <c r="AE33" s="104">
        <f t="shared" si="11"/>
        <v>1.3999999999999998E-3</v>
      </c>
      <c r="AF33" s="54"/>
      <c r="AG33" s="199">
        <f t="shared" si="23"/>
        <v>2.1499999999999998E-2</v>
      </c>
      <c r="AH33" s="102">
        <f t="shared" si="27"/>
        <v>1.29E-2</v>
      </c>
      <c r="AI33" s="104">
        <f t="shared" si="13"/>
        <v>8.6E-3</v>
      </c>
      <c r="AJ33" s="54"/>
      <c r="AK33" s="199">
        <f t="shared" si="24"/>
        <v>2.7000000000000003E-2</v>
      </c>
      <c r="AL33" s="102">
        <f t="shared" si="28"/>
        <v>1.6200000000000003E-2</v>
      </c>
      <c r="AM33" s="104">
        <f t="shared" si="15"/>
        <v>1.0800000000000001E-2</v>
      </c>
    </row>
    <row r="34" spans="2:39" ht="15" customHeight="1" x14ac:dyDescent="0.25">
      <c r="B34" s="26">
        <v>2047</v>
      </c>
      <c r="C34" s="122"/>
      <c r="D34" s="123"/>
      <c r="E34" s="123">
        <v>31.984999999999999</v>
      </c>
      <c r="F34" s="123">
        <v>30.848700000000001</v>
      </c>
      <c r="G34" s="124">
        <v>29.7562</v>
      </c>
      <c r="H34" s="172"/>
      <c r="I34" s="126"/>
      <c r="J34" s="126">
        <v>2.0021826136732424</v>
      </c>
      <c r="K34" s="126">
        <v>1.9250751525332737</v>
      </c>
      <c r="L34" s="173">
        <v>1.8511611399769416</v>
      </c>
      <c r="M34" s="125"/>
      <c r="N34" s="126"/>
      <c r="O34" s="126">
        <f t="shared" si="4"/>
        <v>1.9760205451822215</v>
      </c>
      <c r="P34" s="126">
        <f t="shared" si="5"/>
        <v>1.9046789164610911</v>
      </c>
      <c r="Q34" s="127">
        <f t="shared" si="6"/>
        <v>1.8361511488337721</v>
      </c>
      <c r="S34" s="199">
        <f t="shared" si="16"/>
        <v>6.6100000000000006E-2</v>
      </c>
      <c r="T34" s="102">
        <f t="shared" si="17"/>
        <v>3.9660000000000001E-2</v>
      </c>
      <c r="U34" s="104">
        <f t="shared" si="25"/>
        <v>2.6440000000000005E-2</v>
      </c>
      <c r="V34" s="54"/>
      <c r="W34" s="199">
        <f t="shared" si="18"/>
        <v>0.17</v>
      </c>
      <c r="X34" s="102">
        <f t="shared" si="19"/>
        <v>0.10200000000000001</v>
      </c>
      <c r="Y34" s="104">
        <f t="shared" si="20"/>
        <v>6.8000000000000005E-2</v>
      </c>
      <c r="Z34" s="54"/>
      <c r="AA34" s="200">
        <f t="shared" si="21"/>
        <v>1.27</v>
      </c>
      <c r="AB34" s="54"/>
      <c r="AC34" s="199">
        <f t="shared" si="22"/>
        <v>3.4999999999999996E-3</v>
      </c>
      <c r="AD34" s="102">
        <f t="shared" si="26"/>
        <v>2.0999999999999999E-3</v>
      </c>
      <c r="AE34" s="104">
        <f t="shared" si="11"/>
        <v>1.3999999999999998E-3</v>
      </c>
      <c r="AF34" s="54"/>
      <c r="AG34" s="199">
        <f t="shared" si="23"/>
        <v>2.1499999999999998E-2</v>
      </c>
      <c r="AH34" s="102">
        <f t="shared" si="27"/>
        <v>1.29E-2</v>
      </c>
      <c r="AI34" s="104">
        <f t="shared" si="13"/>
        <v>8.6E-3</v>
      </c>
      <c r="AJ34" s="54"/>
      <c r="AK34" s="199">
        <f t="shared" si="24"/>
        <v>2.7000000000000003E-2</v>
      </c>
      <c r="AL34" s="102">
        <f t="shared" si="28"/>
        <v>1.6200000000000003E-2</v>
      </c>
      <c r="AM34" s="104">
        <f t="shared" si="15"/>
        <v>1.0800000000000001E-2</v>
      </c>
    </row>
    <row r="35" spans="2:39" ht="15" customHeight="1" x14ac:dyDescent="0.25">
      <c r="B35" s="26">
        <v>2048</v>
      </c>
      <c r="C35" s="122"/>
      <c r="D35" s="123"/>
      <c r="E35" s="123">
        <v>32.494500000000002</v>
      </c>
      <c r="F35" s="123">
        <v>31.245999999999999</v>
      </c>
      <c r="G35" s="124">
        <v>30.0486</v>
      </c>
      <c r="H35" s="172"/>
      <c r="I35" s="126"/>
      <c r="J35" s="126">
        <v>2.034079783241951</v>
      </c>
      <c r="K35" s="126">
        <v>1.9498683006757138</v>
      </c>
      <c r="L35" s="173">
        <v>1.8693524851130687</v>
      </c>
      <c r="M35" s="125"/>
      <c r="N35" s="126"/>
      <c r="O35" s="126">
        <f t="shared" si="4"/>
        <v>2.0074988086013601</v>
      </c>
      <c r="P35" s="126">
        <f t="shared" si="5"/>
        <v>1.9292073438903472</v>
      </c>
      <c r="Q35" s="127">
        <f t="shared" si="6"/>
        <v>1.8541930308329631</v>
      </c>
      <c r="S35" s="199">
        <f t="shared" si="16"/>
        <v>6.6100000000000006E-2</v>
      </c>
      <c r="T35" s="102">
        <f t="shared" si="17"/>
        <v>3.9660000000000001E-2</v>
      </c>
      <c r="U35" s="104">
        <f t="shared" si="25"/>
        <v>2.6440000000000005E-2</v>
      </c>
      <c r="V35" s="54"/>
      <c r="W35" s="199">
        <f t="shared" si="18"/>
        <v>0.17</v>
      </c>
      <c r="X35" s="102">
        <f t="shared" si="19"/>
        <v>0.10200000000000001</v>
      </c>
      <c r="Y35" s="104">
        <f t="shared" si="20"/>
        <v>6.8000000000000005E-2</v>
      </c>
      <c r="Z35" s="54"/>
      <c r="AA35" s="200">
        <f t="shared" si="21"/>
        <v>1.27</v>
      </c>
      <c r="AB35" s="54"/>
      <c r="AC35" s="199">
        <f t="shared" si="22"/>
        <v>3.4999999999999996E-3</v>
      </c>
      <c r="AD35" s="102">
        <f t="shared" si="26"/>
        <v>2.0999999999999999E-3</v>
      </c>
      <c r="AE35" s="104">
        <f t="shared" si="11"/>
        <v>1.3999999999999998E-3</v>
      </c>
      <c r="AF35" s="54"/>
      <c r="AG35" s="199">
        <f t="shared" si="23"/>
        <v>2.1499999999999998E-2</v>
      </c>
      <c r="AH35" s="102">
        <f t="shared" si="27"/>
        <v>1.29E-2</v>
      </c>
      <c r="AI35" s="104">
        <f t="shared" si="13"/>
        <v>8.6E-3</v>
      </c>
      <c r="AJ35" s="54"/>
      <c r="AK35" s="199">
        <f t="shared" si="24"/>
        <v>2.7000000000000003E-2</v>
      </c>
      <c r="AL35" s="102">
        <f t="shared" si="28"/>
        <v>1.6200000000000003E-2</v>
      </c>
      <c r="AM35" s="104">
        <f t="shared" si="15"/>
        <v>1.0800000000000001E-2</v>
      </c>
    </row>
    <row r="36" spans="2:39" ht="15" customHeight="1" x14ac:dyDescent="0.25">
      <c r="B36" s="26">
        <v>2049</v>
      </c>
      <c r="C36" s="122"/>
      <c r="D36" s="123"/>
      <c r="E36" s="123">
        <v>33.0122</v>
      </c>
      <c r="F36" s="123">
        <v>31.648399999999999</v>
      </c>
      <c r="G36" s="124">
        <v>30.343900000000001</v>
      </c>
      <c r="H36" s="172"/>
      <c r="I36" s="126"/>
      <c r="J36" s="126">
        <v>2.0664757973910963</v>
      </c>
      <c r="K36" s="126">
        <v>1.9749718654177957</v>
      </c>
      <c r="L36" s="173">
        <v>1.8877140967556394</v>
      </c>
      <c r="M36" s="125"/>
      <c r="N36" s="126"/>
      <c r="O36" s="126">
        <f t="shared" si="4"/>
        <v>2.0394791189334756</v>
      </c>
      <c r="P36" s="126">
        <f t="shared" si="5"/>
        <v>1.9540522281327273</v>
      </c>
      <c r="Q36" s="127">
        <f t="shared" si="6"/>
        <v>1.8724127537201638</v>
      </c>
      <c r="S36" s="199">
        <f t="shared" si="16"/>
        <v>6.6100000000000006E-2</v>
      </c>
      <c r="T36" s="102">
        <f t="shared" si="17"/>
        <v>3.9660000000000001E-2</v>
      </c>
      <c r="U36" s="104">
        <f t="shared" si="25"/>
        <v>2.6440000000000005E-2</v>
      </c>
      <c r="V36" s="54"/>
      <c r="W36" s="199">
        <f t="shared" si="18"/>
        <v>0.17</v>
      </c>
      <c r="X36" s="102">
        <f t="shared" si="19"/>
        <v>0.10200000000000001</v>
      </c>
      <c r="Y36" s="104">
        <f t="shared" si="20"/>
        <v>6.8000000000000005E-2</v>
      </c>
      <c r="Z36" s="54"/>
      <c r="AA36" s="200">
        <f t="shared" si="21"/>
        <v>1.27</v>
      </c>
      <c r="AB36" s="54"/>
      <c r="AC36" s="199">
        <f t="shared" si="22"/>
        <v>3.4999999999999996E-3</v>
      </c>
      <c r="AD36" s="102">
        <f t="shared" si="26"/>
        <v>2.0999999999999999E-3</v>
      </c>
      <c r="AE36" s="104">
        <f t="shared" si="11"/>
        <v>1.3999999999999998E-3</v>
      </c>
      <c r="AF36" s="54"/>
      <c r="AG36" s="199">
        <f t="shared" si="23"/>
        <v>2.1499999999999998E-2</v>
      </c>
      <c r="AH36" s="102">
        <f t="shared" si="27"/>
        <v>1.29E-2</v>
      </c>
      <c r="AI36" s="104">
        <f t="shared" si="13"/>
        <v>8.6E-3</v>
      </c>
      <c r="AJ36" s="54"/>
      <c r="AK36" s="199">
        <f t="shared" si="24"/>
        <v>2.7000000000000003E-2</v>
      </c>
      <c r="AL36" s="102">
        <f t="shared" si="28"/>
        <v>1.6200000000000003E-2</v>
      </c>
      <c r="AM36" s="104">
        <f t="shared" si="15"/>
        <v>1.0800000000000001E-2</v>
      </c>
    </row>
    <row r="37" spans="2:39" ht="15" customHeight="1" x14ac:dyDescent="0.25">
      <c r="B37" s="26">
        <v>2050</v>
      </c>
      <c r="C37" s="122"/>
      <c r="D37" s="123"/>
      <c r="E37" s="123">
        <v>33.537999999999997</v>
      </c>
      <c r="F37" s="123">
        <v>32.055900000000001</v>
      </c>
      <c r="G37" s="124">
        <v>30.641999999999999</v>
      </c>
      <c r="H37" s="172"/>
      <c r="I37" s="126"/>
      <c r="J37" s="126">
        <v>2.0993869914389198</v>
      </c>
      <c r="K37" s="126">
        <v>2.0003978832328437</v>
      </c>
      <c r="L37" s="173">
        <v>1.9062553553440136</v>
      </c>
      <c r="M37" s="125"/>
      <c r="N37" s="126"/>
      <c r="O37" s="126">
        <f t="shared" si="4"/>
        <v>2.0719609963990666</v>
      </c>
      <c r="P37" s="126">
        <f t="shared" si="5"/>
        <v>1.9792095350536369</v>
      </c>
      <c r="Q37" s="127">
        <f t="shared" si="6"/>
        <v>1.8908043065203683</v>
      </c>
      <c r="S37" s="199">
        <f t="shared" si="16"/>
        <v>6.6100000000000006E-2</v>
      </c>
      <c r="T37" s="102">
        <f t="shared" si="17"/>
        <v>3.9660000000000001E-2</v>
      </c>
      <c r="U37" s="104">
        <f t="shared" si="25"/>
        <v>2.6440000000000005E-2</v>
      </c>
      <c r="V37" s="54"/>
      <c r="W37" s="199">
        <f t="shared" si="18"/>
        <v>0.17</v>
      </c>
      <c r="X37" s="102">
        <f t="shared" si="19"/>
        <v>0.10200000000000001</v>
      </c>
      <c r="Y37" s="104">
        <f t="shared" si="20"/>
        <v>6.8000000000000005E-2</v>
      </c>
      <c r="Z37" s="54"/>
      <c r="AA37" s="200">
        <f t="shared" si="21"/>
        <v>1.27</v>
      </c>
      <c r="AB37" s="54"/>
      <c r="AC37" s="199">
        <f t="shared" si="22"/>
        <v>3.4999999999999996E-3</v>
      </c>
      <c r="AD37" s="102">
        <f t="shared" si="26"/>
        <v>2.0999999999999999E-3</v>
      </c>
      <c r="AE37" s="104">
        <f t="shared" si="11"/>
        <v>1.3999999999999998E-3</v>
      </c>
      <c r="AF37" s="54"/>
      <c r="AG37" s="199">
        <f t="shared" si="23"/>
        <v>2.1499999999999998E-2</v>
      </c>
      <c r="AH37" s="102">
        <f t="shared" si="27"/>
        <v>1.29E-2</v>
      </c>
      <c r="AI37" s="104">
        <f t="shared" si="13"/>
        <v>8.6E-3</v>
      </c>
      <c r="AJ37" s="54"/>
      <c r="AK37" s="199">
        <f t="shared" si="24"/>
        <v>2.7000000000000003E-2</v>
      </c>
      <c r="AL37" s="102">
        <f t="shared" si="28"/>
        <v>1.6200000000000003E-2</v>
      </c>
      <c r="AM37" s="104">
        <f t="shared" si="15"/>
        <v>1.0800000000000001E-2</v>
      </c>
    </row>
    <row r="38" spans="2:39" ht="15" customHeight="1" x14ac:dyDescent="0.25">
      <c r="B38" s="26">
        <v>2051</v>
      </c>
      <c r="C38" s="122"/>
      <c r="D38" s="123"/>
      <c r="E38" s="123">
        <v>34.072099999999999</v>
      </c>
      <c r="F38" s="123">
        <v>32.468600000000002</v>
      </c>
      <c r="G38" s="124">
        <v>30.943000000000001</v>
      </c>
      <c r="H38" s="172"/>
      <c r="I38" s="126"/>
      <c r="J38" s="126">
        <v>2.1328102326364902</v>
      </c>
      <c r="K38" s="126">
        <v>2.026139741644192</v>
      </c>
      <c r="L38" s="173">
        <v>1.9249678046598264</v>
      </c>
      <c r="M38" s="125"/>
      <c r="N38" s="126"/>
      <c r="O38" s="126">
        <f t="shared" si="4"/>
        <v>2.1049575316385147</v>
      </c>
      <c r="P38" s="126">
        <f t="shared" si="5"/>
        <v>2.0046881929680684</v>
      </c>
      <c r="Q38" s="127">
        <f t="shared" si="6"/>
        <v>1.9093740968966491</v>
      </c>
      <c r="S38" s="199">
        <f t="shared" si="16"/>
        <v>6.6100000000000006E-2</v>
      </c>
      <c r="T38" s="102">
        <f t="shared" si="17"/>
        <v>3.9660000000000001E-2</v>
      </c>
      <c r="U38" s="104">
        <f t="shared" si="25"/>
        <v>2.6440000000000005E-2</v>
      </c>
      <c r="V38" s="54"/>
      <c r="W38" s="199">
        <f t="shared" si="18"/>
        <v>0.17</v>
      </c>
      <c r="X38" s="102">
        <f t="shared" si="19"/>
        <v>0.10200000000000001</v>
      </c>
      <c r="Y38" s="104">
        <f t="shared" si="20"/>
        <v>6.8000000000000005E-2</v>
      </c>
      <c r="Z38" s="54"/>
      <c r="AA38" s="200">
        <f t="shared" si="21"/>
        <v>1.27</v>
      </c>
      <c r="AB38" s="54"/>
      <c r="AC38" s="199">
        <f t="shared" si="22"/>
        <v>3.4999999999999996E-3</v>
      </c>
      <c r="AD38" s="102">
        <f t="shared" si="26"/>
        <v>2.0999999999999999E-3</v>
      </c>
      <c r="AE38" s="104">
        <f t="shared" si="11"/>
        <v>1.3999999999999998E-3</v>
      </c>
      <c r="AF38" s="54"/>
      <c r="AG38" s="199">
        <f t="shared" si="23"/>
        <v>2.1499999999999998E-2</v>
      </c>
      <c r="AH38" s="102">
        <f t="shared" si="27"/>
        <v>1.29E-2</v>
      </c>
      <c r="AI38" s="104">
        <f t="shared" si="13"/>
        <v>8.6E-3</v>
      </c>
      <c r="AJ38" s="54"/>
      <c r="AK38" s="199">
        <f t="shared" si="24"/>
        <v>2.7000000000000003E-2</v>
      </c>
      <c r="AL38" s="102">
        <f t="shared" si="28"/>
        <v>1.6200000000000003E-2</v>
      </c>
      <c r="AM38" s="104">
        <f t="shared" si="15"/>
        <v>1.0800000000000001E-2</v>
      </c>
    </row>
    <row r="39" spans="2:39" ht="15" customHeight="1" x14ac:dyDescent="0.25">
      <c r="B39" s="26">
        <v>2052</v>
      </c>
      <c r="C39" s="122"/>
      <c r="D39" s="123"/>
      <c r="E39" s="123">
        <v>34.6145</v>
      </c>
      <c r="F39" s="123">
        <v>32.886400000000002</v>
      </c>
      <c r="G39" s="124">
        <v>31.246700000000001</v>
      </c>
      <c r="H39" s="172"/>
      <c r="I39" s="126"/>
      <c r="J39" s="126">
        <v>2.1667381763900107</v>
      </c>
      <c r="K39" s="126">
        <v>2.0521868947726021</v>
      </c>
      <c r="L39" s="173">
        <v>1.943839350703964</v>
      </c>
      <c r="M39" s="125"/>
      <c r="N39" s="126"/>
      <c r="O39" s="126">
        <f t="shared" si="4"/>
        <v>2.1384648899287435</v>
      </c>
      <c r="P39" s="126">
        <f t="shared" si="5"/>
        <v>2.0304809338322602</v>
      </c>
      <c r="Q39" s="127">
        <f t="shared" si="6"/>
        <v>1.9281130623338492</v>
      </c>
      <c r="S39" s="199">
        <f t="shared" si="16"/>
        <v>6.6100000000000006E-2</v>
      </c>
      <c r="T39" s="102">
        <f t="shared" si="17"/>
        <v>3.9660000000000001E-2</v>
      </c>
      <c r="U39" s="104">
        <f t="shared" si="25"/>
        <v>2.6440000000000005E-2</v>
      </c>
      <c r="V39" s="54"/>
      <c r="W39" s="199">
        <f t="shared" si="18"/>
        <v>0.17</v>
      </c>
      <c r="X39" s="102">
        <f t="shared" si="19"/>
        <v>0.10200000000000001</v>
      </c>
      <c r="Y39" s="104">
        <f t="shared" si="20"/>
        <v>6.8000000000000005E-2</v>
      </c>
      <c r="Z39" s="54"/>
      <c r="AA39" s="200">
        <f t="shared" si="21"/>
        <v>1.27</v>
      </c>
      <c r="AB39" s="54"/>
      <c r="AC39" s="199">
        <f t="shared" si="22"/>
        <v>3.4999999999999996E-3</v>
      </c>
      <c r="AD39" s="102">
        <f t="shared" si="26"/>
        <v>2.0999999999999999E-3</v>
      </c>
      <c r="AE39" s="104">
        <f t="shared" si="11"/>
        <v>1.3999999999999998E-3</v>
      </c>
      <c r="AF39" s="54"/>
      <c r="AG39" s="199">
        <f t="shared" si="23"/>
        <v>2.1499999999999998E-2</v>
      </c>
      <c r="AH39" s="102">
        <f t="shared" si="27"/>
        <v>1.29E-2</v>
      </c>
      <c r="AI39" s="104">
        <f t="shared" si="13"/>
        <v>8.6E-3</v>
      </c>
      <c r="AJ39" s="54"/>
      <c r="AK39" s="199">
        <f t="shared" si="24"/>
        <v>2.7000000000000003E-2</v>
      </c>
      <c r="AL39" s="102">
        <f t="shared" si="28"/>
        <v>1.6200000000000003E-2</v>
      </c>
      <c r="AM39" s="104">
        <f t="shared" si="15"/>
        <v>1.0800000000000001E-2</v>
      </c>
    </row>
    <row r="40" spans="2:39" ht="15" customHeight="1" x14ac:dyDescent="0.25">
      <c r="B40" s="26">
        <v>2053</v>
      </c>
      <c r="C40" s="122"/>
      <c r="D40" s="123"/>
      <c r="E40" s="123">
        <v>35.165100000000002</v>
      </c>
      <c r="F40" s="123">
        <v>33.309199999999997</v>
      </c>
      <c r="G40" s="124">
        <v>31.553000000000001</v>
      </c>
      <c r="H40" s="172"/>
      <c r="I40" s="126"/>
      <c r="J40" s="126">
        <v>2.2011636570088164</v>
      </c>
      <c r="K40" s="126">
        <v>2.078529070699485</v>
      </c>
      <c r="L40" s="173">
        <v>1.9628582914655455</v>
      </c>
      <c r="M40" s="125"/>
      <c r="N40" s="126"/>
      <c r="O40" s="126">
        <f t="shared" si="4"/>
        <v>2.1724757564931449</v>
      </c>
      <c r="P40" s="126">
        <f t="shared" si="5"/>
        <v>2.0565772574270826</v>
      </c>
      <c r="Q40" s="127">
        <f t="shared" si="6"/>
        <v>1.9470091741642275</v>
      </c>
      <c r="S40" s="199">
        <f t="shared" si="16"/>
        <v>6.6100000000000006E-2</v>
      </c>
      <c r="T40" s="102">
        <f t="shared" si="17"/>
        <v>3.9660000000000001E-2</v>
      </c>
      <c r="U40" s="104">
        <f t="shared" si="25"/>
        <v>2.6440000000000005E-2</v>
      </c>
      <c r="V40" s="54"/>
      <c r="W40" s="199">
        <f t="shared" si="18"/>
        <v>0.17</v>
      </c>
      <c r="X40" s="102">
        <f t="shared" si="19"/>
        <v>0.10200000000000001</v>
      </c>
      <c r="Y40" s="104">
        <f t="shared" si="20"/>
        <v>6.8000000000000005E-2</v>
      </c>
      <c r="Z40" s="54"/>
      <c r="AA40" s="200">
        <f t="shared" si="21"/>
        <v>1.27</v>
      </c>
      <c r="AB40" s="54"/>
      <c r="AC40" s="199">
        <f t="shared" si="22"/>
        <v>3.4999999999999996E-3</v>
      </c>
      <c r="AD40" s="102">
        <f t="shared" si="26"/>
        <v>2.0999999999999999E-3</v>
      </c>
      <c r="AE40" s="104">
        <f t="shared" si="11"/>
        <v>1.3999999999999998E-3</v>
      </c>
      <c r="AF40" s="54"/>
      <c r="AG40" s="199">
        <f t="shared" si="23"/>
        <v>2.1499999999999998E-2</v>
      </c>
      <c r="AH40" s="102">
        <f t="shared" si="27"/>
        <v>1.29E-2</v>
      </c>
      <c r="AI40" s="104">
        <f t="shared" si="13"/>
        <v>8.6E-3</v>
      </c>
      <c r="AJ40" s="54"/>
      <c r="AK40" s="199">
        <f t="shared" si="24"/>
        <v>2.7000000000000003E-2</v>
      </c>
      <c r="AL40" s="102">
        <f t="shared" si="28"/>
        <v>1.6200000000000003E-2</v>
      </c>
      <c r="AM40" s="104">
        <f t="shared" si="15"/>
        <v>1.0800000000000001E-2</v>
      </c>
    </row>
    <row r="41" spans="2:39" ht="15" customHeight="1" x14ac:dyDescent="0.25">
      <c r="B41" s="26">
        <v>2054</v>
      </c>
      <c r="C41" s="122"/>
      <c r="D41" s="123"/>
      <c r="E41" s="123">
        <v>35.723799999999997</v>
      </c>
      <c r="F41" s="123">
        <v>33.736800000000002</v>
      </c>
      <c r="G41" s="124">
        <v>31.861699999999999</v>
      </c>
      <c r="H41" s="172"/>
      <c r="I41" s="126"/>
      <c r="J41" s="126">
        <v>2.2360831668246077</v>
      </c>
      <c r="K41" s="126">
        <v>2.1051595463456931</v>
      </c>
      <c r="L41" s="173">
        <v>1.982016397036235</v>
      </c>
      <c r="M41" s="125"/>
      <c r="N41" s="126"/>
      <c r="O41" s="126">
        <f t="shared" si="4"/>
        <v>2.2069835753114484</v>
      </c>
      <c r="P41" s="126">
        <f t="shared" si="5"/>
        <v>2.0829674833071863</v>
      </c>
      <c r="Q41" s="127">
        <f t="shared" si="6"/>
        <v>1.9660513090606604</v>
      </c>
      <c r="S41" s="199">
        <f t="shared" si="16"/>
        <v>6.6100000000000006E-2</v>
      </c>
      <c r="T41" s="102">
        <f t="shared" si="17"/>
        <v>3.9660000000000001E-2</v>
      </c>
      <c r="U41" s="104">
        <f t="shared" si="25"/>
        <v>2.6440000000000005E-2</v>
      </c>
      <c r="V41" s="54"/>
      <c r="W41" s="199">
        <f t="shared" si="18"/>
        <v>0.17</v>
      </c>
      <c r="X41" s="102">
        <f t="shared" si="19"/>
        <v>0.10200000000000001</v>
      </c>
      <c r="Y41" s="104">
        <f t="shared" si="20"/>
        <v>6.8000000000000005E-2</v>
      </c>
      <c r="Z41" s="54"/>
      <c r="AA41" s="200">
        <f t="shared" si="21"/>
        <v>1.27</v>
      </c>
      <c r="AB41" s="54"/>
      <c r="AC41" s="199">
        <f t="shared" si="22"/>
        <v>3.4999999999999996E-3</v>
      </c>
      <c r="AD41" s="102">
        <f t="shared" si="26"/>
        <v>2.0999999999999999E-3</v>
      </c>
      <c r="AE41" s="104">
        <f t="shared" si="11"/>
        <v>1.3999999999999998E-3</v>
      </c>
      <c r="AF41" s="54"/>
      <c r="AG41" s="199">
        <f t="shared" si="23"/>
        <v>2.1499999999999998E-2</v>
      </c>
      <c r="AH41" s="102">
        <f t="shared" si="27"/>
        <v>1.29E-2</v>
      </c>
      <c r="AI41" s="104">
        <f t="shared" si="13"/>
        <v>8.6E-3</v>
      </c>
      <c r="AJ41" s="54"/>
      <c r="AK41" s="199">
        <f t="shared" si="24"/>
        <v>2.7000000000000003E-2</v>
      </c>
      <c r="AL41" s="102">
        <f t="shared" si="28"/>
        <v>1.6200000000000003E-2</v>
      </c>
      <c r="AM41" s="104">
        <f t="shared" si="15"/>
        <v>1.0800000000000001E-2</v>
      </c>
    </row>
    <row r="42" spans="2:39" ht="15" customHeight="1" x14ac:dyDescent="0.25">
      <c r="B42" s="26">
        <v>2055</v>
      </c>
      <c r="C42" s="122"/>
      <c r="D42" s="123"/>
      <c r="E42" s="123">
        <v>36.290500000000002</v>
      </c>
      <c r="F42" s="123">
        <v>34.168999999999997</v>
      </c>
      <c r="G42" s="124">
        <v>32.172699999999999</v>
      </c>
      <c r="H42" s="172"/>
      <c r="I42" s="126"/>
      <c r="J42" s="126">
        <v>2.2714983480081568</v>
      </c>
      <c r="K42" s="126">
        <v>2.1320764943958386</v>
      </c>
      <c r="L42" s="173">
        <v>2.0013101221292757</v>
      </c>
      <c r="M42" s="125"/>
      <c r="N42" s="126"/>
      <c r="O42" s="126">
        <f t="shared" si="4"/>
        <v>2.2419856970218661</v>
      </c>
      <c r="P42" s="126">
        <f t="shared" si="5"/>
        <v>2.1096457043540506</v>
      </c>
      <c r="Q42" s="127">
        <f t="shared" si="6"/>
        <v>1.9852320178850753</v>
      </c>
      <c r="S42" s="199">
        <f t="shared" si="16"/>
        <v>6.6100000000000006E-2</v>
      </c>
      <c r="T42" s="102">
        <f t="shared" si="17"/>
        <v>3.9660000000000001E-2</v>
      </c>
      <c r="U42" s="104">
        <f t="shared" si="25"/>
        <v>2.6440000000000005E-2</v>
      </c>
      <c r="V42" s="54"/>
      <c r="W42" s="199">
        <f t="shared" si="18"/>
        <v>0.17</v>
      </c>
      <c r="X42" s="102">
        <f t="shared" si="19"/>
        <v>0.10200000000000001</v>
      </c>
      <c r="Y42" s="104">
        <f t="shared" si="20"/>
        <v>6.8000000000000005E-2</v>
      </c>
      <c r="Z42" s="54"/>
      <c r="AA42" s="200">
        <f t="shared" si="21"/>
        <v>1.27</v>
      </c>
      <c r="AB42" s="54"/>
      <c r="AC42" s="199">
        <f t="shared" si="22"/>
        <v>3.4999999999999996E-3</v>
      </c>
      <c r="AD42" s="102">
        <f t="shared" si="26"/>
        <v>2.0999999999999999E-3</v>
      </c>
      <c r="AE42" s="104">
        <f t="shared" si="11"/>
        <v>1.3999999999999998E-3</v>
      </c>
      <c r="AF42" s="54"/>
      <c r="AG42" s="199">
        <f t="shared" si="23"/>
        <v>2.1499999999999998E-2</v>
      </c>
      <c r="AH42" s="102">
        <f t="shared" si="27"/>
        <v>1.29E-2</v>
      </c>
      <c r="AI42" s="104">
        <f t="shared" si="13"/>
        <v>8.6E-3</v>
      </c>
      <c r="AJ42" s="54"/>
      <c r="AK42" s="199">
        <f t="shared" si="24"/>
        <v>2.7000000000000003E-2</v>
      </c>
      <c r="AL42" s="102">
        <f t="shared" si="28"/>
        <v>1.6200000000000003E-2</v>
      </c>
      <c r="AM42" s="104">
        <f t="shared" si="15"/>
        <v>1.0800000000000001E-2</v>
      </c>
    </row>
    <row r="43" spans="2:39" ht="15" customHeight="1" x14ac:dyDescent="0.25">
      <c r="B43" s="26">
        <v>2056</v>
      </c>
      <c r="C43" s="122"/>
      <c r="D43" s="123"/>
      <c r="E43" s="123">
        <v>36.865299999999998</v>
      </c>
      <c r="F43" s="123">
        <v>34.605899999999998</v>
      </c>
      <c r="G43" s="124">
        <v>32.485900000000001</v>
      </c>
      <c r="H43" s="172"/>
      <c r="I43" s="126"/>
      <c r="J43" s="126">
        <v>2.3074404582816435</v>
      </c>
      <c r="K43" s="126">
        <v>2.1593058038495219</v>
      </c>
      <c r="L43" s="173">
        <v>2.0207618919900372</v>
      </c>
      <c r="M43" s="125"/>
      <c r="N43" s="126"/>
      <c r="O43" s="126">
        <f t="shared" si="4"/>
        <v>2.2774886997204047</v>
      </c>
      <c r="P43" s="126">
        <f t="shared" si="5"/>
        <v>2.1366147126381194</v>
      </c>
      <c r="Q43" s="127">
        <f t="shared" si="6"/>
        <v>2.0045520837727357</v>
      </c>
      <c r="S43" s="199">
        <f t="shared" si="16"/>
        <v>6.6100000000000006E-2</v>
      </c>
      <c r="T43" s="102">
        <f t="shared" si="17"/>
        <v>3.9660000000000001E-2</v>
      </c>
      <c r="U43" s="104">
        <f t="shared" si="25"/>
        <v>2.6440000000000005E-2</v>
      </c>
      <c r="V43" s="54"/>
      <c r="W43" s="199">
        <f t="shared" si="18"/>
        <v>0.17</v>
      </c>
      <c r="X43" s="102">
        <f t="shared" si="19"/>
        <v>0.10200000000000001</v>
      </c>
      <c r="Y43" s="104">
        <f t="shared" si="20"/>
        <v>6.8000000000000005E-2</v>
      </c>
      <c r="Z43" s="54"/>
      <c r="AA43" s="200">
        <f t="shared" si="21"/>
        <v>1.27</v>
      </c>
      <c r="AB43" s="54"/>
      <c r="AC43" s="199">
        <f t="shared" si="22"/>
        <v>3.4999999999999996E-3</v>
      </c>
      <c r="AD43" s="102">
        <f t="shared" si="26"/>
        <v>2.0999999999999999E-3</v>
      </c>
      <c r="AE43" s="104">
        <f t="shared" si="11"/>
        <v>1.3999999999999998E-3</v>
      </c>
      <c r="AF43" s="54"/>
      <c r="AG43" s="199">
        <f t="shared" si="23"/>
        <v>2.1499999999999998E-2</v>
      </c>
      <c r="AH43" s="102">
        <f t="shared" si="27"/>
        <v>1.29E-2</v>
      </c>
      <c r="AI43" s="104">
        <f t="shared" si="13"/>
        <v>8.6E-3</v>
      </c>
      <c r="AJ43" s="54"/>
      <c r="AK43" s="199">
        <f t="shared" si="24"/>
        <v>2.7000000000000003E-2</v>
      </c>
      <c r="AL43" s="102">
        <f t="shared" si="28"/>
        <v>1.6200000000000003E-2</v>
      </c>
      <c r="AM43" s="104">
        <f t="shared" si="15"/>
        <v>1.0800000000000001E-2</v>
      </c>
    </row>
    <row r="44" spans="2:39" ht="15" customHeight="1" x14ac:dyDescent="0.25">
      <c r="B44" s="26">
        <v>2057</v>
      </c>
      <c r="C44" s="122"/>
      <c r="D44" s="123"/>
      <c r="E44" s="123">
        <v>37.448599999999999</v>
      </c>
      <c r="F44" s="123">
        <v>35.047899999999998</v>
      </c>
      <c r="G44" s="124">
        <v>32.801600000000001</v>
      </c>
      <c r="H44" s="172"/>
      <c r="I44" s="126"/>
      <c r="J44" s="126">
        <v>2.3438832767102351</v>
      </c>
      <c r="K44" s="126">
        <v>2.1868194049521055</v>
      </c>
      <c r="L44" s="173">
        <v>2.0403435055710517</v>
      </c>
      <c r="M44" s="125"/>
      <c r="N44" s="126"/>
      <c r="O44" s="126">
        <f t="shared" si="4"/>
        <v>2.3135142613530753</v>
      </c>
      <c r="P44" s="126">
        <f t="shared" si="5"/>
        <v>2.1638914040332855</v>
      </c>
      <c r="Q44" s="127">
        <f t="shared" si="6"/>
        <v>2.0240254942535398</v>
      </c>
      <c r="S44" s="199">
        <f t="shared" si="16"/>
        <v>6.6100000000000006E-2</v>
      </c>
      <c r="T44" s="102">
        <f t="shared" si="17"/>
        <v>3.9660000000000001E-2</v>
      </c>
      <c r="U44" s="104">
        <f t="shared" si="25"/>
        <v>2.6440000000000005E-2</v>
      </c>
      <c r="V44" s="54"/>
      <c r="W44" s="199">
        <f t="shared" si="18"/>
        <v>0.17</v>
      </c>
      <c r="X44" s="102">
        <f t="shared" si="19"/>
        <v>0.10200000000000001</v>
      </c>
      <c r="Y44" s="104">
        <f t="shared" si="20"/>
        <v>6.8000000000000005E-2</v>
      </c>
      <c r="Z44" s="54"/>
      <c r="AA44" s="200">
        <f t="shared" si="21"/>
        <v>1.27</v>
      </c>
      <c r="AB44" s="54"/>
      <c r="AC44" s="199">
        <f t="shared" si="22"/>
        <v>3.4999999999999996E-3</v>
      </c>
      <c r="AD44" s="102">
        <f t="shared" si="26"/>
        <v>2.0999999999999999E-3</v>
      </c>
      <c r="AE44" s="104">
        <f t="shared" si="11"/>
        <v>1.3999999999999998E-3</v>
      </c>
      <c r="AF44" s="54"/>
      <c r="AG44" s="199">
        <f t="shared" si="23"/>
        <v>2.1499999999999998E-2</v>
      </c>
      <c r="AH44" s="102">
        <f t="shared" si="27"/>
        <v>1.29E-2</v>
      </c>
      <c r="AI44" s="104">
        <f t="shared" si="13"/>
        <v>8.6E-3</v>
      </c>
      <c r="AJ44" s="54"/>
      <c r="AK44" s="199">
        <f t="shared" si="24"/>
        <v>2.7000000000000003E-2</v>
      </c>
      <c r="AL44" s="102">
        <f t="shared" si="28"/>
        <v>1.6200000000000003E-2</v>
      </c>
      <c r="AM44" s="104">
        <f t="shared" si="15"/>
        <v>1.0800000000000001E-2</v>
      </c>
    </row>
    <row r="45" spans="2:39" ht="15" customHeight="1" x14ac:dyDescent="0.25">
      <c r="B45" s="26">
        <v>2058</v>
      </c>
      <c r="C45" s="122"/>
      <c r="D45" s="123"/>
      <c r="E45" s="123">
        <v>38.04</v>
      </c>
      <c r="F45" s="123">
        <v>35.494500000000002</v>
      </c>
      <c r="G45" s="124">
        <v>33.119500000000002</v>
      </c>
      <c r="H45" s="172"/>
      <c r="I45" s="126"/>
      <c r="J45" s="126">
        <v>2.3808591947938602</v>
      </c>
      <c r="K45" s="126">
        <v>2.2146440760599462</v>
      </c>
      <c r="L45" s="173">
        <v>2.0600781175529264</v>
      </c>
      <c r="M45" s="125"/>
      <c r="N45" s="126"/>
      <c r="O45" s="126">
        <f t="shared" si="4"/>
        <v>2.3500459297241729</v>
      </c>
      <c r="P45" s="126">
        <f t="shared" si="5"/>
        <v>2.1914568501367455</v>
      </c>
      <c r="Q45" s="127">
        <f t="shared" si="6"/>
        <v>2.0436326075680307</v>
      </c>
      <c r="S45" s="199">
        <f t="shared" si="16"/>
        <v>6.6100000000000006E-2</v>
      </c>
      <c r="T45" s="102">
        <f t="shared" si="17"/>
        <v>3.9660000000000001E-2</v>
      </c>
      <c r="U45" s="104">
        <f t="shared" si="25"/>
        <v>2.6440000000000005E-2</v>
      </c>
      <c r="V45" s="54"/>
      <c r="W45" s="199">
        <f t="shared" si="18"/>
        <v>0.17</v>
      </c>
      <c r="X45" s="102">
        <f t="shared" si="19"/>
        <v>0.10200000000000001</v>
      </c>
      <c r="Y45" s="104">
        <f t="shared" si="20"/>
        <v>6.8000000000000005E-2</v>
      </c>
      <c r="Z45" s="54"/>
      <c r="AA45" s="200">
        <f t="shared" si="21"/>
        <v>1.27</v>
      </c>
      <c r="AB45" s="54"/>
      <c r="AC45" s="199">
        <f t="shared" si="22"/>
        <v>3.4999999999999996E-3</v>
      </c>
      <c r="AD45" s="102">
        <f t="shared" si="26"/>
        <v>2.0999999999999999E-3</v>
      </c>
      <c r="AE45" s="104">
        <f t="shared" si="11"/>
        <v>1.3999999999999998E-3</v>
      </c>
      <c r="AF45" s="54"/>
      <c r="AG45" s="199">
        <f t="shared" si="23"/>
        <v>2.1499999999999998E-2</v>
      </c>
      <c r="AH45" s="102">
        <f t="shared" si="27"/>
        <v>1.29E-2</v>
      </c>
      <c r="AI45" s="104">
        <f t="shared" si="13"/>
        <v>8.6E-3</v>
      </c>
      <c r="AJ45" s="54"/>
      <c r="AK45" s="199">
        <f t="shared" si="24"/>
        <v>2.7000000000000003E-2</v>
      </c>
      <c r="AL45" s="102">
        <f t="shared" si="28"/>
        <v>1.6200000000000003E-2</v>
      </c>
      <c r="AM45" s="104">
        <f t="shared" si="15"/>
        <v>1.0800000000000001E-2</v>
      </c>
    </row>
    <row r="46" spans="2:39" ht="15" customHeight="1" x14ac:dyDescent="0.25">
      <c r="B46" s="26">
        <v>2059</v>
      </c>
      <c r="C46" s="122"/>
      <c r="D46" s="123"/>
      <c r="E46" s="123">
        <v>38.640099999999997</v>
      </c>
      <c r="F46" s="123">
        <v>35.946100000000001</v>
      </c>
      <c r="G46" s="124">
        <v>33.439799999999998</v>
      </c>
      <c r="H46" s="172"/>
      <c r="I46" s="126"/>
      <c r="J46" s="126">
        <v>2.4183776745723904</v>
      </c>
      <c r="K46" s="126">
        <v>2.2427849860442168</v>
      </c>
      <c r="L46" s="173">
        <v>2.0799685505249896</v>
      </c>
      <c r="M46" s="125"/>
      <c r="N46" s="126"/>
      <c r="O46" s="126">
        <f t="shared" si="4"/>
        <v>2.3871122747569484</v>
      </c>
      <c r="P46" s="126">
        <f t="shared" si="5"/>
        <v>2.2193342277239911</v>
      </c>
      <c r="Q46" s="127">
        <f t="shared" si="6"/>
        <v>2.0633931897149371</v>
      </c>
      <c r="S46" s="199">
        <f t="shared" si="16"/>
        <v>6.6100000000000006E-2</v>
      </c>
      <c r="T46" s="102">
        <f t="shared" si="17"/>
        <v>3.9660000000000001E-2</v>
      </c>
      <c r="U46" s="104">
        <f t="shared" si="25"/>
        <v>2.6440000000000005E-2</v>
      </c>
      <c r="V46" s="54"/>
      <c r="W46" s="199">
        <f t="shared" si="18"/>
        <v>0.17</v>
      </c>
      <c r="X46" s="102">
        <f t="shared" si="19"/>
        <v>0.10200000000000001</v>
      </c>
      <c r="Y46" s="104">
        <f t="shared" si="20"/>
        <v>6.8000000000000005E-2</v>
      </c>
      <c r="Z46" s="54"/>
      <c r="AA46" s="200">
        <f t="shared" si="21"/>
        <v>1.27</v>
      </c>
      <c r="AB46" s="54"/>
      <c r="AC46" s="199">
        <f t="shared" si="22"/>
        <v>3.4999999999999996E-3</v>
      </c>
      <c r="AD46" s="102">
        <f t="shared" si="26"/>
        <v>2.0999999999999999E-3</v>
      </c>
      <c r="AE46" s="104">
        <f t="shared" si="11"/>
        <v>1.3999999999999998E-3</v>
      </c>
      <c r="AF46" s="54"/>
      <c r="AG46" s="199">
        <f t="shared" si="23"/>
        <v>2.1499999999999998E-2</v>
      </c>
      <c r="AH46" s="102">
        <f t="shared" si="27"/>
        <v>1.29E-2</v>
      </c>
      <c r="AI46" s="104">
        <f t="shared" si="13"/>
        <v>8.6E-3</v>
      </c>
      <c r="AJ46" s="54"/>
      <c r="AK46" s="199">
        <f t="shared" si="24"/>
        <v>2.7000000000000003E-2</v>
      </c>
      <c r="AL46" s="102">
        <f t="shared" si="28"/>
        <v>1.6200000000000003E-2</v>
      </c>
      <c r="AM46" s="104">
        <f t="shared" si="15"/>
        <v>1.0800000000000001E-2</v>
      </c>
    </row>
    <row r="47" spans="2:39" ht="15" customHeight="1" x14ac:dyDescent="0.25">
      <c r="B47" s="26">
        <v>2060</v>
      </c>
      <c r="C47" s="122"/>
      <c r="D47" s="123"/>
      <c r="E47" s="123">
        <v>39.249000000000002</v>
      </c>
      <c r="F47" s="123">
        <v>36.402900000000002</v>
      </c>
      <c r="G47" s="124">
        <v>33.762700000000002</v>
      </c>
      <c r="H47" s="172"/>
      <c r="I47" s="126"/>
      <c r="J47" s="126">
        <v>2.4564605788313538</v>
      </c>
      <c r="K47" s="126">
        <v>2.2712586838772224</v>
      </c>
      <c r="L47" s="173">
        <v>2.1000281026750303</v>
      </c>
      <c r="M47" s="125"/>
      <c r="N47" s="126"/>
      <c r="O47" s="126">
        <f t="shared" si="4"/>
        <v>2.424724825282218</v>
      </c>
      <c r="P47" s="126">
        <f t="shared" si="5"/>
        <v>2.2475306023497179</v>
      </c>
      <c r="Q47" s="127">
        <f t="shared" si="6"/>
        <v>2.0833118092166631</v>
      </c>
      <c r="S47" s="199">
        <f t="shared" si="16"/>
        <v>6.6100000000000006E-2</v>
      </c>
      <c r="T47" s="102">
        <f t="shared" si="17"/>
        <v>3.9660000000000001E-2</v>
      </c>
      <c r="U47" s="104">
        <f t="shared" si="25"/>
        <v>2.6440000000000005E-2</v>
      </c>
      <c r="V47" s="54"/>
      <c r="W47" s="199">
        <f t="shared" si="18"/>
        <v>0.17</v>
      </c>
      <c r="X47" s="102">
        <f t="shared" si="19"/>
        <v>0.10200000000000001</v>
      </c>
      <c r="Y47" s="104">
        <f t="shared" si="20"/>
        <v>6.8000000000000005E-2</v>
      </c>
      <c r="Z47" s="54"/>
      <c r="AA47" s="200">
        <f t="shared" si="21"/>
        <v>1.27</v>
      </c>
      <c r="AB47" s="54"/>
      <c r="AC47" s="199">
        <f t="shared" si="22"/>
        <v>3.4999999999999996E-3</v>
      </c>
      <c r="AD47" s="102">
        <f t="shared" si="26"/>
        <v>2.0999999999999999E-3</v>
      </c>
      <c r="AE47" s="104">
        <f t="shared" si="11"/>
        <v>1.3999999999999998E-3</v>
      </c>
      <c r="AF47" s="54"/>
      <c r="AG47" s="199">
        <f t="shared" si="23"/>
        <v>2.1499999999999998E-2</v>
      </c>
      <c r="AH47" s="102">
        <f t="shared" si="27"/>
        <v>1.29E-2</v>
      </c>
      <c r="AI47" s="104">
        <f t="shared" si="13"/>
        <v>8.6E-3</v>
      </c>
      <c r="AJ47" s="54"/>
      <c r="AK47" s="199">
        <f t="shared" si="24"/>
        <v>2.7000000000000003E-2</v>
      </c>
      <c r="AL47" s="102">
        <f t="shared" si="28"/>
        <v>1.6200000000000003E-2</v>
      </c>
      <c r="AM47" s="104">
        <f t="shared" si="15"/>
        <v>1.0800000000000001E-2</v>
      </c>
    </row>
    <row r="48" spans="2:39" ht="15" customHeight="1" x14ac:dyDescent="0.25">
      <c r="B48" s="26">
        <v>2061</v>
      </c>
      <c r="C48" s="122"/>
      <c r="D48" s="123"/>
      <c r="E48" s="123">
        <v>39.867100000000001</v>
      </c>
      <c r="F48" s="123">
        <v>36.865099999999998</v>
      </c>
      <c r="G48" s="124">
        <v>34.088299999999997</v>
      </c>
      <c r="H48" s="172"/>
      <c r="I48" s="126"/>
      <c r="J48" s="126">
        <v>2.4951221693631069</v>
      </c>
      <c r="K48" s="126">
        <v>2.3000744965137252</v>
      </c>
      <c r="L48" s="173">
        <v>2.1202632458429704</v>
      </c>
      <c r="M48" s="125"/>
      <c r="N48" s="126"/>
      <c r="O48" s="126">
        <f t="shared" si="4"/>
        <v>2.4629041772533129</v>
      </c>
      <c r="P48" s="126">
        <f t="shared" si="5"/>
        <v>2.2760613193166397</v>
      </c>
      <c r="Q48" s="127">
        <f t="shared" si="6"/>
        <v>2.1034006265363532</v>
      </c>
      <c r="S48" s="199">
        <f t="shared" si="16"/>
        <v>6.6100000000000006E-2</v>
      </c>
      <c r="T48" s="102">
        <f t="shared" si="17"/>
        <v>3.9660000000000001E-2</v>
      </c>
      <c r="U48" s="104">
        <f t="shared" si="25"/>
        <v>2.6440000000000005E-2</v>
      </c>
      <c r="V48" s="54"/>
      <c r="W48" s="199">
        <f t="shared" si="18"/>
        <v>0.17</v>
      </c>
      <c r="X48" s="102">
        <f t="shared" si="19"/>
        <v>0.10200000000000001</v>
      </c>
      <c r="Y48" s="104">
        <f t="shared" si="20"/>
        <v>6.8000000000000005E-2</v>
      </c>
      <c r="Z48" s="54"/>
      <c r="AA48" s="200">
        <f t="shared" si="21"/>
        <v>1.27</v>
      </c>
      <c r="AB48" s="54"/>
      <c r="AC48" s="199">
        <f t="shared" si="22"/>
        <v>3.4999999999999996E-3</v>
      </c>
      <c r="AD48" s="102">
        <f t="shared" si="26"/>
        <v>2.0999999999999999E-3</v>
      </c>
      <c r="AE48" s="104">
        <f t="shared" si="11"/>
        <v>1.3999999999999998E-3</v>
      </c>
      <c r="AF48" s="54"/>
      <c r="AG48" s="199">
        <f t="shared" si="23"/>
        <v>2.1499999999999998E-2</v>
      </c>
      <c r="AH48" s="102">
        <f t="shared" si="27"/>
        <v>1.29E-2</v>
      </c>
      <c r="AI48" s="104">
        <f t="shared" si="13"/>
        <v>8.6E-3</v>
      </c>
      <c r="AJ48" s="54"/>
      <c r="AK48" s="199">
        <f t="shared" si="24"/>
        <v>2.7000000000000003E-2</v>
      </c>
      <c r="AL48" s="102">
        <f t="shared" si="28"/>
        <v>1.6200000000000003E-2</v>
      </c>
      <c r="AM48" s="104">
        <f t="shared" si="15"/>
        <v>1.0800000000000001E-2</v>
      </c>
    </row>
    <row r="49" spans="2:39" ht="15" customHeight="1" x14ac:dyDescent="0.25">
      <c r="B49" s="26">
        <v>2062</v>
      </c>
      <c r="C49" s="122"/>
      <c r="D49" s="123"/>
      <c r="E49" s="123">
        <v>40.494599999999998</v>
      </c>
      <c r="F49" s="123">
        <v>37.332799999999999</v>
      </c>
      <c r="G49" s="124">
        <v>34.416800000000002</v>
      </c>
      <c r="H49" s="172"/>
      <c r="I49" s="126"/>
      <c r="J49" s="126">
        <v>2.5352060779582706</v>
      </c>
      <c r="K49" s="126">
        <v>2.3300041107845288</v>
      </c>
      <c r="L49" s="173">
        <v>2.1413810551474266</v>
      </c>
      <c r="M49" s="125"/>
      <c r="N49" s="126"/>
      <c r="O49" s="126">
        <f t="shared" si="4"/>
        <v>2.5018028207956342</v>
      </c>
      <c r="P49" s="126">
        <f t="shared" si="5"/>
        <v>2.3050627655588589</v>
      </c>
      <c r="Q49" s="127">
        <f t="shared" si="6"/>
        <v>2.1237828807270462</v>
      </c>
      <c r="S49" s="199">
        <f t="shared" si="16"/>
        <v>6.6100000000000006E-2</v>
      </c>
      <c r="T49" s="102">
        <f t="shared" si="17"/>
        <v>3.9660000000000001E-2</v>
      </c>
      <c r="U49" s="104">
        <f t="shared" si="25"/>
        <v>2.6440000000000005E-2</v>
      </c>
      <c r="V49" s="54"/>
      <c r="W49" s="199">
        <f t="shared" si="18"/>
        <v>0.17</v>
      </c>
      <c r="X49" s="102">
        <f t="shared" si="19"/>
        <v>0.10200000000000001</v>
      </c>
      <c r="Y49" s="104">
        <f t="shared" si="20"/>
        <v>6.8000000000000005E-2</v>
      </c>
      <c r="Z49" s="54"/>
      <c r="AA49" s="200">
        <f t="shared" si="21"/>
        <v>1.27</v>
      </c>
      <c r="AB49" s="54"/>
      <c r="AC49" s="199">
        <f t="shared" si="22"/>
        <v>3.4999999999999996E-3</v>
      </c>
      <c r="AD49" s="102">
        <f t="shared" si="26"/>
        <v>2.0999999999999999E-3</v>
      </c>
      <c r="AE49" s="104">
        <f t="shared" si="11"/>
        <v>1.3999999999999998E-3</v>
      </c>
      <c r="AF49" s="54"/>
      <c r="AG49" s="199">
        <f t="shared" si="23"/>
        <v>2.1499999999999998E-2</v>
      </c>
      <c r="AH49" s="102">
        <f t="shared" si="27"/>
        <v>1.29E-2</v>
      </c>
      <c r="AI49" s="104">
        <f t="shared" si="13"/>
        <v>8.6E-3</v>
      </c>
      <c r="AJ49" s="54"/>
      <c r="AK49" s="199">
        <f t="shared" si="24"/>
        <v>2.7000000000000003E-2</v>
      </c>
      <c r="AL49" s="102">
        <f t="shared" si="28"/>
        <v>1.6200000000000003E-2</v>
      </c>
      <c r="AM49" s="104">
        <f t="shared" si="15"/>
        <v>1.0800000000000001E-2</v>
      </c>
    </row>
    <row r="50" spans="2:39" ht="15" customHeight="1" x14ac:dyDescent="0.25">
      <c r="B50" s="26">
        <v>2063</v>
      </c>
      <c r="C50" s="122"/>
      <c r="D50" s="123"/>
      <c r="E50" s="123">
        <v>41.145099999999999</v>
      </c>
      <c r="F50" s="123">
        <v>37.818600000000004</v>
      </c>
      <c r="G50" s="124">
        <v>34.759599999999999</v>
      </c>
      <c r="H50" s="172"/>
      <c r="I50" s="126"/>
      <c r="J50" s="126">
        <v>2.5759187947698345</v>
      </c>
      <c r="K50" s="126">
        <v>2.3603093108137245</v>
      </c>
      <c r="L50" s="173">
        <v>2.1626964853940884</v>
      </c>
      <c r="M50" s="125"/>
      <c r="N50" s="126"/>
      <c r="O50" s="126">
        <f t="shared" si="4"/>
        <v>2.5419915307601979</v>
      </c>
      <c r="P50" s="126">
        <f t="shared" si="5"/>
        <v>2.3350549774560614</v>
      </c>
      <c r="Q50" s="127">
        <f t="shared" si="6"/>
        <v>2.1449336268552037</v>
      </c>
      <c r="S50" s="199">
        <f t="shared" si="16"/>
        <v>6.6100000000000006E-2</v>
      </c>
      <c r="T50" s="102">
        <f t="shared" si="17"/>
        <v>3.9660000000000001E-2</v>
      </c>
      <c r="U50" s="104">
        <f t="shared" si="25"/>
        <v>2.6440000000000005E-2</v>
      </c>
      <c r="V50" s="54"/>
      <c r="W50" s="199">
        <f t="shared" si="18"/>
        <v>0.17</v>
      </c>
      <c r="X50" s="102">
        <f t="shared" si="19"/>
        <v>0.10200000000000001</v>
      </c>
      <c r="Y50" s="104">
        <f t="shared" si="20"/>
        <v>6.8000000000000005E-2</v>
      </c>
      <c r="Z50" s="54"/>
      <c r="AA50" s="200">
        <f t="shared" si="21"/>
        <v>1.27</v>
      </c>
      <c r="AB50" s="54"/>
      <c r="AC50" s="199">
        <f t="shared" si="22"/>
        <v>3.4999999999999996E-3</v>
      </c>
      <c r="AD50" s="102">
        <f t="shared" si="26"/>
        <v>2.0999999999999999E-3</v>
      </c>
      <c r="AE50" s="104">
        <f t="shared" si="11"/>
        <v>1.3999999999999998E-3</v>
      </c>
      <c r="AF50" s="54"/>
      <c r="AG50" s="199">
        <f t="shared" si="23"/>
        <v>2.1499999999999998E-2</v>
      </c>
      <c r="AH50" s="102">
        <f t="shared" si="27"/>
        <v>1.29E-2</v>
      </c>
      <c r="AI50" s="104">
        <f t="shared" si="13"/>
        <v>8.6E-3</v>
      </c>
      <c r="AJ50" s="54"/>
      <c r="AK50" s="199">
        <f t="shared" si="24"/>
        <v>2.7000000000000003E-2</v>
      </c>
      <c r="AL50" s="102">
        <f t="shared" si="28"/>
        <v>1.6200000000000003E-2</v>
      </c>
      <c r="AM50" s="104">
        <f t="shared" si="15"/>
        <v>1.0800000000000001E-2</v>
      </c>
    </row>
    <row r="51" spans="2:39" ht="15" customHeight="1" x14ac:dyDescent="0.25">
      <c r="B51" s="26">
        <v>2064</v>
      </c>
      <c r="C51" s="122"/>
      <c r="D51" s="123"/>
      <c r="E51" s="123">
        <v>41.805799999999998</v>
      </c>
      <c r="F51" s="123">
        <v>38.310499999999998</v>
      </c>
      <c r="G51" s="124">
        <v>35.105600000000003</v>
      </c>
      <c r="H51" s="172"/>
      <c r="I51" s="126"/>
      <c r="J51" s="126">
        <v>2.6172836229524759</v>
      </c>
      <c r="K51" s="126">
        <v>2.3910071276871752</v>
      </c>
      <c r="L51" s="173">
        <v>2.1842226754034453</v>
      </c>
      <c r="M51" s="125"/>
      <c r="N51" s="126"/>
      <c r="O51" s="126">
        <f t="shared" si="4"/>
        <v>2.5828129328002749</v>
      </c>
      <c r="P51" s="126">
        <f t="shared" si="5"/>
        <v>2.3654256136259662</v>
      </c>
      <c r="Q51" s="127">
        <f t="shared" si="6"/>
        <v>2.166284183728981</v>
      </c>
      <c r="S51" s="199">
        <f t="shared" si="16"/>
        <v>6.6100000000000006E-2</v>
      </c>
      <c r="T51" s="102">
        <f t="shared" si="17"/>
        <v>3.9660000000000001E-2</v>
      </c>
      <c r="U51" s="104">
        <f t="shared" si="25"/>
        <v>2.6440000000000005E-2</v>
      </c>
      <c r="V51" s="54"/>
      <c r="W51" s="199">
        <f t="shared" si="18"/>
        <v>0.17</v>
      </c>
      <c r="X51" s="102">
        <f t="shared" si="19"/>
        <v>0.10200000000000001</v>
      </c>
      <c r="Y51" s="104">
        <f t="shared" si="20"/>
        <v>6.8000000000000005E-2</v>
      </c>
      <c r="Z51" s="54"/>
      <c r="AA51" s="200">
        <f t="shared" si="21"/>
        <v>1.27</v>
      </c>
      <c r="AB51" s="54"/>
      <c r="AC51" s="199">
        <f t="shared" si="22"/>
        <v>3.4999999999999996E-3</v>
      </c>
      <c r="AD51" s="102">
        <f t="shared" si="26"/>
        <v>2.0999999999999999E-3</v>
      </c>
      <c r="AE51" s="104">
        <f t="shared" si="11"/>
        <v>1.3999999999999998E-3</v>
      </c>
      <c r="AF51" s="54"/>
      <c r="AG51" s="199">
        <f t="shared" si="23"/>
        <v>2.1499999999999998E-2</v>
      </c>
      <c r="AH51" s="102">
        <f t="shared" si="27"/>
        <v>1.29E-2</v>
      </c>
      <c r="AI51" s="104">
        <f t="shared" si="13"/>
        <v>8.6E-3</v>
      </c>
      <c r="AJ51" s="54"/>
      <c r="AK51" s="199">
        <f t="shared" si="24"/>
        <v>2.7000000000000003E-2</v>
      </c>
      <c r="AL51" s="102">
        <f t="shared" si="28"/>
        <v>1.6200000000000003E-2</v>
      </c>
      <c r="AM51" s="104">
        <f t="shared" si="15"/>
        <v>1.0800000000000001E-2</v>
      </c>
    </row>
    <row r="52" spans="2:39" ht="15" customHeight="1" x14ac:dyDescent="0.25">
      <c r="B52" s="26">
        <v>2065</v>
      </c>
      <c r="C52" s="122"/>
      <c r="D52" s="123"/>
      <c r="E52" s="123">
        <v>42.4771</v>
      </c>
      <c r="F52" s="123">
        <v>38.808799999999998</v>
      </c>
      <c r="G52" s="124">
        <v>35.454999999999998</v>
      </c>
      <c r="H52" s="172"/>
      <c r="I52" s="126"/>
      <c r="J52" s="126">
        <v>2.6593202189460632</v>
      </c>
      <c r="K52" s="126">
        <v>2.4221110380697279</v>
      </c>
      <c r="L52" s="173">
        <v>2.2059693525632156</v>
      </c>
      <c r="M52" s="125"/>
      <c r="N52" s="126"/>
      <c r="O52" s="126">
        <f t="shared" si="4"/>
        <v>2.6242897222847401</v>
      </c>
      <c r="P52" s="126">
        <f t="shared" si="5"/>
        <v>2.3961911127509339</v>
      </c>
      <c r="Q52" s="127">
        <f t="shared" si="6"/>
        <v>2.1878471215967403</v>
      </c>
      <c r="S52" s="199">
        <f t="shared" si="16"/>
        <v>6.6100000000000006E-2</v>
      </c>
      <c r="T52" s="102">
        <f t="shared" si="17"/>
        <v>3.9660000000000001E-2</v>
      </c>
      <c r="U52" s="104">
        <f t="shared" si="25"/>
        <v>2.6440000000000005E-2</v>
      </c>
      <c r="V52" s="54"/>
      <c r="W52" s="199">
        <f t="shared" si="18"/>
        <v>0.17</v>
      </c>
      <c r="X52" s="102">
        <f t="shared" si="19"/>
        <v>0.10200000000000001</v>
      </c>
      <c r="Y52" s="104">
        <f t="shared" si="20"/>
        <v>6.8000000000000005E-2</v>
      </c>
      <c r="Z52" s="54"/>
      <c r="AA52" s="200">
        <f t="shared" si="21"/>
        <v>1.27</v>
      </c>
      <c r="AB52" s="54"/>
      <c r="AC52" s="199">
        <f t="shared" si="22"/>
        <v>3.4999999999999996E-3</v>
      </c>
      <c r="AD52" s="102">
        <f t="shared" si="26"/>
        <v>2.0999999999999999E-3</v>
      </c>
      <c r="AE52" s="104">
        <f t="shared" si="11"/>
        <v>1.3999999999999998E-3</v>
      </c>
      <c r="AF52" s="54"/>
      <c r="AG52" s="199">
        <f t="shared" si="23"/>
        <v>2.1499999999999998E-2</v>
      </c>
      <c r="AH52" s="102">
        <f t="shared" si="27"/>
        <v>1.29E-2</v>
      </c>
      <c r="AI52" s="104">
        <f t="shared" si="13"/>
        <v>8.6E-3</v>
      </c>
      <c r="AJ52" s="54"/>
      <c r="AK52" s="199">
        <f t="shared" si="24"/>
        <v>2.7000000000000003E-2</v>
      </c>
      <c r="AL52" s="102">
        <f t="shared" si="28"/>
        <v>1.6200000000000003E-2</v>
      </c>
      <c r="AM52" s="104">
        <f t="shared" si="15"/>
        <v>1.0800000000000001E-2</v>
      </c>
    </row>
    <row r="53" spans="2:39" ht="15" customHeight="1" x14ac:dyDescent="0.25">
      <c r="B53" s="26">
        <v>2066</v>
      </c>
      <c r="C53" s="122"/>
      <c r="D53" s="123"/>
      <c r="E53" s="123">
        <v>43.159300000000002</v>
      </c>
      <c r="F53" s="123">
        <v>39.313699999999997</v>
      </c>
      <c r="G53" s="124">
        <v>35.808</v>
      </c>
      <c r="H53" s="172"/>
      <c r="I53" s="126"/>
      <c r="J53" s="126">
        <v>2.7020312039470489</v>
      </c>
      <c r="K53" s="126">
        <v>2.4536188671199057</v>
      </c>
      <c r="L53" s="173">
        <v>2.2279319033739147</v>
      </c>
      <c r="M53" s="125"/>
      <c r="N53" s="126"/>
      <c r="O53" s="126">
        <f t="shared" si="4"/>
        <v>2.6664387164462275</v>
      </c>
      <c r="P53" s="126">
        <f t="shared" si="5"/>
        <v>2.4273623429114242</v>
      </c>
      <c r="Q53" s="127">
        <f t="shared" si="6"/>
        <v>2.209629777698332</v>
      </c>
      <c r="S53" s="199">
        <f t="shared" si="16"/>
        <v>6.6100000000000006E-2</v>
      </c>
      <c r="T53" s="102">
        <f t="shared" si="17"/>
        <v>3.9660000000000001E-2</v>
      </c>
      <c r="U53" s="104">
        <f t="shared" si="25"/>
        <v>2.6440000000000005E-2</v>
      </c>
      <c r="V53" s="54"/>
      <c r="W53" s="199">
        <f t="shared" si="18"/>
        <v>0.17</v>
      </c>
      <c r="X53" s="102">
        <f t="shared" si="19"/>
        <v>0.10200000000000001</v>
      </c>
      <c r="Y53" s="104">
        <f t="shared" si="20"/>
        <v>6.8000000000000005E-2</v>
      </c>
      <c r="Z53" s="54"/>
      <c r="AA53" s="200">
        <f t="shared" si="21"/>
        <v>1.27</v>
      </c>
      <c r="AB53" s="54"/>
      <c r="AC53" s="199">
        <f t="shared" si="22"/>
        <v>3.4999999999999996E-3</v>
      </c>
      <c r="AD53" s="102">
        <f t="shared" si="26"/>
        <v>2.0999999999999999E-3</v>
      </c>
      <c r="AE53" s="104">
        <f t="shared" si="11"/>
        <v>1.3999999999999998E-3</v>
      </c>
      <c r="AF53" s="54"/>
      <c r="AG53" s="199">
        <f t="shared" si="23"/>
        <v>2.1499999999999998E-2</v>
      </c>
      <c r="AH53" s="102">
        <f t="shared" si="27"/>
        <v>1.29E-2</v>
      </c>
      <c r="AI53" s="104">
        <f t="shared" si="13"/>
        <v>8.6E-3</v>
      </c>
      <c r="AJ53" s="54"/>
      <c r="AK53" s="199">
        <f t="shared" si="24"/>
        <v>2.7000000000000003E-2</v>
      </c>
      <c r="AL53" s="102">
        <f t="shared" si="28"/>
        <v>1.6200000000000003E-2</v>
      </c>
      <c r="AM53" s="104">
        <f t="shared" si="15"/>
        <v>1.0800000000000001E-2</v>
      </c>
    </row>
    <row r="54" spans="2:39" ht="15" customHeight="1" x14ac:dyDescent="0.25">
      <c r="B54" s="26">
        <v>2067</v>
      </c>
      <c r="C54" s="122"/>
      <c r="D54" s="123"/>
      <c r="E54" s="123">
        <v>43.852499999999999</v>
      </c>
      <c r="F54" s="123">
        <v>39.825099999999999</v>
      </c>
      <c r="G54" s="124">
        <v>36.164499999999997</v>
      </c>
      <c r="H54" s="172"/>
      <c r="I54" s="126"/>
      <c r="J54" s="126">
        <v>2.7454208249201661</v>
      </c>
      <c r="K54" s="126">
        <v>2.4855299177415211</v>
      </c>
      <c r="L54" s="173">
        <v>2.2501070960964062</v>
      </c>
      <c r="M54" s="125"/>
      <c r="N54" s="126"/>
      <c r="O54" s="126">
        <f t="shared" si="4"/>
        <v>2.7092628074425686</v>
      </c>
      <c r="P54" s="126">
        <f t="shared" si="5"/>
        <v>2.4589373755568418</v>
      </c>
      <c r="Q54" s="127">
        <f t="shared" si="6"/>
        <v>2.2316277688276633</v>
      </c>
      <c r="S54" s="199">
        <f t="shared" si="16"/>
        <v>6.6100000000000006E-2</v>
      </c>
      <c r="T54" s="102">
        <f t="shared" si="17"/>
        <v>3.9660000000000001E-2</v>
      </c>
      <c r="U54" s="104">
        <f t="shared" si="25"/>
        <v>2.6440000000000005E-2</v>
      </c>
      <c r="V54" s="54"/>
      <c r="W54" s="199">
        <f t="shared" si="18"/>
        <v>0.17</v>
      </c>
      <c r="X54" s="102">
        <f t="shared" si="19"/>
        <v>0.10200000000000001</v>
      </c>
      <c r="Y54" s="104">
        <f t="shared" si="20"/>
        <v>6.8000000000000005E-2</v>
      </c>
      <c r="Z54" s="54"/>
      <c r="AA54" s="200">
        <f t="shared" si="21"/>
        <v>1.27</v>
      </c>
      <c r="AB54" s="54"/>
      <c r="AC54" s="199">
        <f t="shared" si="22"/>
        <v>3.4999999999999996E-3</v>
      </c>
      <c r="AD54" s="102">
        <f t="shared" si="26"/>
        <v>2.0999999999999999E-3</v>
      </c>
      <c r="AE54" s="104">
        <f t="shared" si="11"/>
        <v>1.3999999999999998E-3</v>
      </c>
      <c r="AF54" s="54"/>
      <c r="AG54" s="199">
        <f t="shared" si="23"/>
        <v>2.1499999999999998E-2</v>
      </c>
      <c r="AH54" s="102">
        <f t="shared" si="27"/>
        <v>1.29E-2</v>
      </c>
      <c r="AI54" s="104">
        <f t="shared" si="13"/>
        <v>8.6E-3</v>
      </c>
      <c r="AJ54" s="54"/>
      <c r="AK54" s="199">
        <f t="shared" si="24"/>
        <v>2.7000000000000003E-2</v>
      </c>
      <c r="AL54" s="102">
        <f t="shared" si="28"/>
        <v>1.6200000000000003E-2</v>
      </c>
      <c r="AM54" s="104">
        <f t="shared" si="15"/>
        <v>1.0800000000000001E-2</v>
      </c>
    </row>
    <row r="55" spans="2:39" ht="15" customHeight="1" x14ac:dyDescent="0.25">
      <c r="B55" s="26">
        <v>2068</v>
      </c>
      <c r="C55" s="122"/>
      <c r="D55" s="123"/>
      <c r="E55" s="123">
        <v>44.556699999999999</v>
      </c>
      <c r="F55" s="123">
        <v>40.3431</v>
      </c>
      <c r="G55" s="124">
        <v>36.524500000000003</v>
      </c>
      <c r="H55" s="172"/>
      <c r="I55" s="126"/>
      <c r="J55" s="126">
        <v>2.7895151061522077</v>
      </c>
      <c r="K55" s="126">
        <v>2.5178631267302949</v>
      </c>
      <c r="L55" s="173">
        <v>2.2725094413903273</v>
      </c>
      <c r="M55" s="125"/>
      <c r="N55" s="126"/>
      <c r="O55" s="126">
        <f t="shared" si="4"/>
        <v>2.7527698717921734</v>
      </c>
      <c r="P55" s="126">
        <f t="shared" si="5"/>
        <v>2.4909187859063167</v>
      </c>
      <c r="Q55" s="127">
        <f t="shared" si="6"/>
        <v>2.2538408203120599</v>
      </c>
      <c r="S55" s="199">
        <f t="shared" si="16"/>
        <v>6.6100000000000006E-2</v>
      </c>
      <c r="T55" s="102">
        <f t="shared" si="17"/>
        <v>3.9660000000000001E-2</v>
      </c>
      <c r="U55" s="104">
        <f t="shared" si="25"/>
        <v>2.6440000000000005E-2</v>
      </c>
      <c r="V55" s="54"/>
      <c r="W55" s="199">
        <f t="shared" si="18"/>
        <v>0.17</v>
      </c>
      <c r="X55" s="102">
        <f t="shared" si="19"/>
        <v>0.10200000000000001</v>
      </c>
      <c r="Y55" s="104">
        <f t="shared" si="20"/>
        <v>6.8000000000000005E-2</v>
      </c>
      <c r="Z55" s="54"/>
      <c r="AA55" s="200">
        <f t="shared" si="21"/>
        <v>1.27</v>
      </c>
      <c r="AB55" s="54"/>
      <c r="AC55" s="199">
        <f t="shared" si="22"/>
        <v>3.4999999999999996E-3</v>
      </c>
      <c r="AD55" s="102">
        <f t="shared" si="26"/>
        <v>2.0999999999999999E-3</v>
      </c>
      <c r="AE55" s="104">
        <f t="shared" si="11"/>
        <v>1.3999999999999998E-3</v>
      </c>
      <c r="AF55" s="54"/>
      <c r="AG55" s="199">
        <f t="shared" si="23"/>
        <v>2.1499999999999998E-2</v>
      </c>
      <c r="AH55" s="102">
        <f t="shared" si="27"/>
        <v>1.29E-2</v>
      </c>
      <c r="AI55" s="104">
        <f t="shared" si="13"/>
        <v>8.6E-3</v>
      </c>
      <c r="AJ55" s="54"/>
      <c r="AK55" s="199">
        <f t="shared" si="24"/>
        <v>2.7000000000000003E-2</v>
      </c>
      <c r="AL55" s="102">
        <f t="shared" si="28"/>
        <v>1.6200000000000003E-2</v>
      </c>
      <c r="AM55" s="104">
        <f t="shared" si="15"/>
        <v>1.0800000000000001E-2</v>
      </c>
    </row>
    <row r="56" spans="2:39" ht="15" customHeight="1" x14ac:dyDescent="0.25">
      <c r="B56" s="26">
        <v>2069</v>
      </c>
      <c r="C56" s="122"/>
      <c r="D56" s="123"/>
      <c r="E56" s="123">
        <v>45.272300000000001</v>
      </c>
      <c r="F56" s="123">
        <v>40.867899999999999</v>
      </c>
      <c r="G56" s="124">
        <v>36.888100000000001</v>
      </c>
      <c r="H56" s="172"/>
      <c r="I56" s="126"/>
      <c r="J56" s="126">
        <v>2.8343186945861136</v>
      </c>
      <c r="K56" s="126">
        <v>2.5506179404974461</v>
      </c>
      <c r="L56" s="173">
        <v>2.2951357225935998</v>
      </c>
      <c r="M56" s="125"/>
      <c r="N56" s="126"/>
      <c r="O56" s="126">
        <f t="shared" si="4"/>
        <v>2.7969823708911918</v>
      </c>
      <c r="P56" s="126">
        <f t="shared" si="5"/>
        <v>2.5233222623581533</v>
      </c>
      <c r="Q56" s="127">
        <f t="shared" si="6"/>
        <v>2.2762804882575391</v>
      </c>
      <c r="S56" s="199">
        <f t="shared" si="16"/>
        <v>6.6100000000000006E-2</v>
      </c>
      <c r="T56" s="102">
        <f t="shared" si="17"/>
        <v>3.9660000000000001E-2</v>
      </c>
      <c r="U56" s="104">
        <f t="shared" si="25"/>
        <v>2.6440000000000005E-2</v>
      </c>
      <c r="V56" s="54"/>
      <c r="W56" s="199">
        <f t="shared" si="18"/>
        <v>0.17</v>
      </c>
      <c r="X56" s="102">
        <f t="shared" si="19"/>
        <v>0.10200000000000001</v>
      </c>
      <c r="Y56" s="104">
        <f t="shared" si="20"/>
        <v>6.8000000000000005E-2</v>
      </c>
      <c r="Z56" s="54"/>
      <c r="AA56" s="200">
        <f t="shared" si="21"/>
        <v>1.27</v>
      </c>
      <c r="AB56" s="54"/>
      <c r="AC56" s="199">
        <f t="shared" si="22"/>
        <v>3.4999999999999996E-3</v>
      </c>
      <c r="AD56" s="102">
        <f t="shared" si="26"/>
        <v>2.0999999999999999E-3</v>
      </c>
      <c r="AE56" s="104">
        <f t="shared" si="11"/>
        <v>1.3999999999999998E-3</v>
      </c>
      <c r="AF56" s="54"/>
      <c r="AG56" s="199">
        <f t="shared" si="23"/>
        <v>2.1499999999999998E-2</v>
      </c>
      <c r="AH56" s="102">
        <f t="shared" si="27"/>
        <v>1.29E-2</v>
      </c>
      <c r="AI56" s="104">
        <f t="shared" si="13"/>
        <v>8.6E-3</v>
      </c>
      <c r="AJ56" s="54"/>
      <c r="AK56" s="199">
        <f t="shared" si="24"/>
        <v>2.7000000000000003E-2</v>
      </c>
      <c r="AL56" s="102">
        <f t="shared" si="28"/>
        <v>1.6200000000000003E-2</v>
      </c>
      <c r="AM56" s="104">
        <f t="shared" si="15"/>
        <v>1.0800000000000001E-2</v>
      </c>
    </row>
    <row r="57" spans="2:39" ht="15" customHeight="1" thickBot="1" x14ac:dyDescent="0.3">
      <c r="B57" s="31">
        <v>2070</v>
      </c>
      <c r="C57" s="131"/>
      <c r="D57" s="132"/>
      <c r="E57" s="132">
        <v>45.999400000000001</v>
      </c>
      <c r="F57" s="132">
        <v>41.399500000000003</v>
      </c>
      <c r="G57" s="133">
        <v>37.255400000000002</v>
      </c>
      <c r="H57" s="174"/>
      <c r="I57" s="129"/>
      <c r="J57" s="129">
        <v>2.8798520271904362</v>
      </c>
      <c r="K57" s="129">
        <v>2.5838079508309884</v>
      </c>
      <c r="L57" s="175">
        <v>2.3179954362810675</v>
      </c>
      <c r="M57" s="128"/>
      <c r="N57" s="129"/>
      <c r="O57" s="129">
        <f t="shared" ref="O57" si="29">J56*10/12+J57*2/12</f>
        <v>2.8419075833535006</v>
      </c>
      <c r="P57" s="129">
        <f t="shared" ref="P57" si="30">K56*10/12+K57*2/12</f>
        <v>2.5561496088863698</v>
      </c>
      <c r="Q57" s="130">
        <f t="shared" ref="Q57" si="31">L56*10/12+L57*2/12</f>
        <v>2.2989456748748442</v>
      </c>
      <c r="S57" s="201">
        <f t="shared" si="16"/>
        <v>6.6100000000000006E-2</v>
      </c>
      <c r="T57" s="103">
        <f t="shared" si="17"/>
        <v>3.9660000000000001E-2</v>
      </c>
      <c r="U57" s="105">
        <f t="shared" si="25"/>
        <v>2.6440000000000005E-2</v>
      </c>
      <c r="V57" s="54"/>
      <c r="W57" s="201">
        <f t="shared" si="18"/>
        <v>0.17</v>
      </c>
      <c r="X57" s="103">
        <f t="shared" si="19"/>
        <v>0.10200000000000001</v>
      </c>
      <c r="Y57" s="105">
        <f t="shared" si="20"/>
        <v>6.8000000000000005E-2</v>
      </c>
      <c r="Z57" s="54"/>
      <c r="AA57" s="202">
        <f t="shared" si="21"/>
        <v>1.27</v>
      </c>
      <c r="AB57" s="54"/>
      <c r="AC57" s="201">
        <f t="shared" si="22"/>
        <v>3.4999999999999996E-3</v>
      </c>
      <c r="AD57" s="103">
        <f t="shared" si="26"/>
        <v>2.0999999999999999E-3</v>
      </c>
      <c r="AE57" s="105">
        <f t="shared" si="11"/>
        <v>1.3999999999999998E-3</v>
      </c>
      <c r="AF57" s="54"/>
      <c r="AG57" s="201">
        <f t="shared" si="23"/>
        <v>2.1499999999999998E-2</v>
      </c>
      <c r="AH57" s="103">
        <f t="shared" si="27"/>
        <v>1.29E-2</v>
      </c>
      <c r="AI57" s="105">
        <f t="shared" si="13"/>
        <v>8.6E-3</v>
      </c>
      <c r="AJ57" s="54"/>
      <c r="AK57" s="201">
        <f t="shared" si="24"/>
        <v>2.7000000000000003E-2</v>
      </c>
      <c r="AL57" s="103">
        <f t="shared" si="28"/>
        <v>1.6200000000000003E-2</v>
      </c>
      <c r="AM57" s="105">
        <f t="shared" si="15"/>
        <v>1.0800000000000001E-2</v>
      </c>
    </row>
    <row r="58" spans="2:39" x14ac:dyDescent="0.25">
      <c r="B58" s="54"/>
    </row>
    <row r="59" spans="2:39" x14ac:dyDescent="0.25">
      <c r="B59" s="54" t="s">
        <v>61</v>
      </c>
      <c r="E59" s="1">
        <v>0</v>
      </c>
      <c r="F59" s="1">
        <v>0</v>
      </c>
      <c r="G59" s="1">
        <v>0</v>
      </c>
      <c r="J59" s="1">
        <v>4.0000000000000001E-3</v>
      </c>
      <c r="K59" s="1">
        <v>4.0000000000000001E-3</v>
      </c>
      <c r="L59" s="1">
        <v>4.0000000000000001E-3</v>
      </c>
    </row>
    <row r="60" spans="2:39" x14ac:dyDescent="0.25">
      <c r="B60" s="54">
        <v>2037</v>
      </c>
      <c r="E60" s="1">
        <v>1.1599999999999999E-2</v>
      </c>
      <c r="F60" s="1">
        <v>1.1599999999999999E-2</v>
      </c>
      <c r="G60" s="1">
        <v>1.1599999999999999E-2</v>
      </c>
      <c r="J60" s="1">
        <v>1.1599999999999999E-2</v>
      </c>
      <c r="K60" s="1">
        <v>1.1599999999999999E-2</v>
      </c>
      <c r="L60" s="1">
        <v>1.1599999999999999E-2</v>
      </c>
    </row>
    <row r="61" spans="2:39" x14ac:dyDescent="0.25">
      <c r="B61" s="54"/>
    </row>
    <row r="62" spans="2:39" x14ac:dyDescent="0.25">
      <c r="B62" s="54"/>
    </row>
  </sheetData>
  <mergeCells count="22">
    <mergeCell ref="AM4:AM5"/>
    <mergeCell ref="C2:Q2"/>
    <mergeCell ref="S2:AM2"/>
    <mergeCell ref="AG4:AG5"/>
    <mergeCell ref="AH4:AH5"/>
    <mergeCell ref="AI4:AI5"/>
    <mergeCell ref="AK4:AK5"/>
    <mergeCell ref="AL4:AL5"/>
    <mergeCell ref="Y4:Y5"/>
    <mergeCell ref="AA4:AA5"/>
    <mergeCell ref="AC4:AC5"/>
    <mergeCell ref="AD4:AD5"/>
    <mergeCell ref="AE4:AE5"/>
    <mergeCell ref="S4:S5"/>
    <mergeCell ref="T4:T5"/>
    <mergeCell ref="U4:U5"/>
    <mergeCell ref="B4:B5"/>
    <mergeCell ref="C4:G4"/>
    <mergeCell ref="H4:L4"/>
    <mergeCell ref="W4:W5"/>
    <mergeCell ref="X4:X5"/>
    <mergeCell ref="M4:Q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B66"/>
  <sheetViews>
    <sheetView workbookViewId="0">
      <pane xSplit="2" topLeftCell="C1" activePane="topRight" state="frozen"/>
      <selection pane="topRight" activeCell="F66" sqref="F66"/>
    </sheetView>
  </sheetViews>
  <sheetFormatPr baseColWidth="10" defaultColWidth="11.42578125" defaultRowHeight="15" x14ac:dyDescent="0.25"/>
  <cols>
    <col min="1" max="1" width="1.85546875" style="176" customWidth="1"/>
    <col min="2" max="2" width="9.7109375" style="176" customWidth="1"/>
    <col min="3" max="3" width="3.7109375" style="191" customWidth="1"/>
    <col min="4" max="6" width="22.85546875" style="176" customWidth="1"/>
    <col min="7" max="7" width="3.7109375" style="176" customWidth="1"/>
    <col min="8" max="10" width="11.42578125" style="176"/>
    <col min="11" max="11" width="3.7109375" style="176" customWidth="1"/>
    <col min="12" max="14" width="11.42578125" style="176"/>
    <col min="15" max="15" width="3.7109375" style="176" customWidth="1"/>
    <col min="16" max="18" width="11.42578125" style="176"/>
    <col min="19" max="19" width="3.7109375" style="176" customWidth="1"/>
    <col min="20" max="22" width="11.42578125" style="176"/>
    <col min="23" max="23" width="3.7109375" style="176" customWidth="1"/>
    <col min="24" max="24" width="11.42578125" style="176"/>
    <col min="25" max="25" width="3.7109375" style="176" customWidth="1"/>
    <col min="26" max="16384" width="11.42578125" style="176"/>
  </cols>
  <sheetData>
    <row r="1" spans="2:28" ht="15.75" thickBot="1" x14ac:dyDescent="0.3">
      <c r="D1" s="176" t="s">
        <v>62</v>
      </c>
      <c r="E1" s="198"/>
      <c r="F1" s="198"/>
    </row>
    <row r="2" spans="2:28" ht="15.75" thickBot="1" x14ac:dyDescent="0.3">
      <c r="D2" s="521" t="s">
        <v>92</v>
      </c>
      <c r="E2" s="522"/>
      <c r="F2" s="523"/>
      <c r="H2" s="521" t="s">
        <v>81</v>
      </c>
      <c r="I2" s="522"/>
      <c r="J2" s="522"/>
      <c r="K2" s="522"/>
      <c r="L2" s="522"/>
      <c r="M2" s="522"/>
      <c r="N2" s="522"/>
      <c r="O2" s="522"/>
      <c r="P2" s="522"/>
      <c r="Q2" s="522"/>
      <c r="R2" s="522"/>
      <c r="S2" s="522"/>
      <c r="T2" s="522"/>
      <c r="U2" s="522"/>
      <c r="V2" s="522"/>
      <c r="W2" s="522"/>
      <c r="X2" s="522"/>
      <c r="Y2" s="522"/>
      <c r="Z2" s="522"/>
      <c r="AA2" s="522"/>
      <c r="AB2" s="523"/>
    </row>
    <row r="3" spans="2:28" ht="15.75" thickBot="1" x14ac:dyDescent="0.3"/>
    <row r="4" spans="2:28" ht="63" customHeight="1" thickBot="1" x14ac:dyDescent="0.3">
      <c r="B4" s="194" t="s">
        <v>1</v>
      </c>
      <c r="C4" s="192"/>
      <c r="D4" s="186" t="s">
        <v>86</v>
      </c>
      <c r="E4" s="188" t="s">
        <v>91</v>
      </c>
      <c r="F4" s="184" t="s">
        <v>80</v>
      </c>
      <c r="G4" s="179"/>
      <c r="H4" s="186" t="s">
        <v>108</v>
      </c>
      <c r="I4" s="187" t="s">
        <v>83</v>
      </c>
      <c r="J4" s="184" t="s">
        <v>84</v>
      </c>
      <c r="L4" s="186" t="s">
        <v>109</v>
      </c>
      <c r="M4" s="187" t="s">
        <v>83</v>
      </c>
      <c r="N4" s="184" t="s">
        <v>84</v>
      </c>
      <c r="O4" s="179"/>
      <c r="P4" s="186" t="s">
        <v>110</v>
      </c>
      <c r="Q4" s="187" t="s">
        <v>83</v>
      </c>
      <c r="R4" s="184" t="s">
        <v>84</v>
      </c>
      <c r="T4" s="186" t="s">
        <v>111</v>
      </c>
      <c r="U4" s="187" t="s">
        <v>83</v>
      </c>
      <c r="V4" s="184" t="s">
        <v>84</v>
      </c>
      <c r="X4" s="189" t="s">
        <v>85</v>
      </c>
      <c r="Y4" s="190"/>
      <c r="Z4" s="186" t="s">
        <v>112</v>
      </c>
      <c r="AA4" s="187" t="s">
        <v>83</v>
      </c>
      <c r="AB4" s="184" t="s">
        <v>84</v>
      </c>
    </row>
    <row r="5" spans="2:28" ht="15" customHeight="1" x14ac:dyDescent="0.25">
      <c r="B5" s="195">
        <v>1957</v>
      </c>
      <c r="C5" s="193"/>
      <c r="D5" s="203">
        <v>0.41052995851862245</v>
      </c>
      <c r="E5" s="185"/>
      <c r="F5" s="183"/>
      <c r="G5" s="179"/>
      <c r="H5" s="204">
        <f>I5+J5</f>
        <v>0.04</v>
      </c>
      <c r="I5" s="205">
        <f>I6</f>
        <v>2.4E-2</v>
      </c>
      <c r="J5" s="206">
        <f t="shared" ref="J5:J10" si="0">J6</f>
        <v>1.6E-2</v>
      </c>
      <c r="K5" s="179"/>
      <c r="L5" s="204">
        <f>M5+N5</f>
        <v>5.4157303370786516E-2</v>
      </c>
      <c r="M5" s="205">
        <f>M6</f>
        <v>3.2477303370786519E-2</v>
      </c>
      <c r="N5" s="206">
        <f t="shared" ref="N5:N10" si="1">N6</f>
        <v>2.1680000000000001E-2</v>
      </c>
      <c r="O5" s="179"/>
      <c r="P5" s="204">
        <f>Q5+R5</f>
        <v>0.04</v>
      </c>
      <c r="Q5" s="205">
        <f>Q6</f>
        <v>2.4E-2</v>
      </c>
      <c r="R5" s="206">
        <f t="shared" ref="R5:R10" si="2">R6</f>
        <v>1.6E-2</v>
      </c>
      <c r="S5" s="179"/>
      <c r="T5" s="204">
        <f>U5+V5</f>
        <v>0.08</v>
      </c>
      <c r="U5" s="205">
        <f>U6</f>
        <v>4.8000000000000001E-2</v>
      </c>
      <c r="V5" s="206">
        <f t="shared" ref="V5:V10" si="3">V6</f>
        <v>3.2000000000000001E-2</v>
      </c>
      <c r="W5" s="179"/>
      <c r="X5" s="207">
        <v>1</v>
      </c>
      <c r="Y5" s="208"/>
      <c r="Z5" s="204"/>
      <c r="AA5" s="205"/>
      <c r="AB5" s="206"/>
    </row>
    <row r="6" spans="2:28" ht="15" customHeight="1" x14ac:dyDescent="0.25">
      <c r="B6" s="196">
        <v>1958</v>
      </c>
      <c r="C6" s="193"/>
      <c r="D6" s="209">
        <v>0.4604112769587031</v>
      </c>
      <c r="E6" s="177"/>
      <c r="F6" s="180"/>
      <c r="G6" s="179"/>
      <c r="H6" s="210">
        <f t="shared" ref="H6:H11" si="4">I6+J6</f>
        <v>0.04</v>
      </c>
      <c r="I6" s="211">
        <f t="shared" ref="I6:I10" si="5">I7</f>
        <v>2.4E-2</v>
      </c>
      <c r="J6" s="212">
        <f t="shared" si="0"/>
        <v>1.6E-2</v>
      </c>
      <c r="K6" s="179"/>
      <c r="L6" s="210">
        <f t="shared" ref="L6:L11" si="6">M6+N6</f>
        <v>5.4157303370786516E-2</v>
      </c>
      <c r="M6" s="211">
        <f t="shared" ref="M6:M10" si="7">M7</f>
        <v>3.2477303370786519E-2</v>
      </c>
      <c r="N6" s="212">
        <f t="shared" si="1"/>
        <v>2.1680000000000001E-2</v>
      </c>
      <c r="O6" s="179"/>
      <c r="P6" s="210">
        <f t="shared" ref="P6:P11" si="8">Q6+R6</f>
        <v>0.04</v>
      </c>
      <c r="Q6" s="211">
        <f t="shared" ref="Q6:Q10" si="9">Q7</f>
        <v>2.4E-2</v>
      </c>
      <c r="R6" s="212">
        <f t="shared" si="2"/>
        <v>1.6E-2</v>
      </c>
      <c r="S6" s="179"/>
      <c r="T6" s="210">
        <f t="shared" ref="T6:T11" si="10">U6+V6</f>
        <v>0.08</v>
      </c>
      <c r="U6" s="211">
        <f t="shared" ref="U6:U10" si="11">U7</f>
        <v>4.8000000000000001E-2</v>
      </c>
      <c r="V6" s="212">
        <f t="shared" si="3"/>
        <v>3.2000000000000001E-2</v>
      </c>
      <c r="W6" s="179"/>
      <c r="X6" s="213">
        <v>1</v>
      </c>
      <c r="Y6" s="208"/>
      <c r="Z6" s="210"/>
      <c r="AA6" s="211"/>
      <c r="AB6" s="212"/>
    </row>
    <row r="7" spans="2:28" ht="15" customHeight="1" x14ac:dyDescent="0.25">
      <c r="B7" s="196">
        <v>1959</v>
      </c>
      <c r="C7" s="193"/>
      <c r="D7" s="209">
        <v>0.48725754889421108</v>
      </c>
      <c r="E7" s="177"/>
      <c r="F7" s="180"/>
      <c r="G7" s="179"/>
      <c r="H7" s="210">
        <f t="shared" si="4"/>
        <v>0.04</v>
      </c>
      <c r="I7" s="211">
        <f t="shared" si="5"/>
        <v>2.4E-2</v>
      </c>
      <c r="J7" s="212">
        <f t="shared" si="0"/>
        <v>1.6E-2</v>
      </c>
      <c r="K7" s="179"/>
      <c r="L7" s="210">
        <f t="shared" si="6"/>
        <v>5.4157303370786516E-2</v>
      </c>
      <c r="M7" s="211">
        <f t="shared" si="7"/>
        <v>3.2477303370786519E-2</v>
      </c>
      <c r="N7" s="212">
        <f t="shared" si="1"/>
        <v>2.1680000000000001E-2</v>
      </c>
      <c r="O7" s="179"/>
      <c r="P7" s="210">
        <f t="shared" si="8"/>
        <v>0.04</v>
      </c>
      <c r="Q7" s="211">
        <f t="shared" si="9"/>
        <v>2.4E-2</v>
      </c>
      <c r="R7" s="212">
        <f t="shared" si="2"/>
        <v>1.6E-2</v>
      </c>
      <c r="S7" s="179"/>
      <c r="T7" s="210">
        <f t="shared" si="10"/>
        <v>0.08</v>
      </c>
      <c r="U7" s="211">
        <f t="shared" si="11"/>
        <v>4.8000000000000001E-2</v>
      </c>
      <c r="V7" s="212">
        <f t="shared" si="3"/>
        <v>3.2000000000000001E-2</v>
      </c>
      <c r="W7" s="179"/>
      <c r="X7" s="213">
        <v>1</v>
      </c>
      <c r="Y7" s="208"/>
      <c r="Z7" s="210"/>
      <c r="AA7" s="211"/>
      <c r="AB7" s="212"/>
    </row>
    <row r="8" spans="2:28" ht="15" customHeight="1" x14ac:dyDescent="0.25">
      <c r="B8" s="196">
        <v>1960</v>
      </c>
      <c r="C8" s="193"/>
      <c r="D8" s="214">
        <v>0.52945543686552621</v>
      </c>
      <c r="E8" s="178"/>
      <c r="F8" s="181"/>
      <c r="G8" s="179"/>
      <c r="H8" s="210">
        <f t="shared" si="4"/>
        <v>0.04</v>
      </c>
      <c r="I8" s="211">
        <f t="shared" si="5"/>
        <v>2.4E-2</v>
      </c>
      <c r="J8" s="212">
        <f t="shared" si="0"/>
        <v>1.6E-2</v>
      </c>
      <c r="K8" s="179"/>
      <c r="L8" s="210">
        <f t="shared" si="6"/>
        <v>5.4157303370786516E-2</v>
      </c>
      <c r="M8" s="211">
        <f t="shared" si="7"/>
        <v>3.2477303370786519E-2</v>
      </c>
      <c r="N8" s="212">
        <f t="shared" si="1"/>
        <v>2.1680000000000001E-2</v>
      </c>
      <c r="O8" s="179"/>
      <c r="P8" s="210">
        <f t="shared" si="8"/>
        <v>0.04</v>
      </c>
      <c r="Q8" s="211">
        <f t="shared" si="9"/>
        <v>2.4E-2</v>
      </c>
      <c r="R8" s="212">
        <f t="shared" si="2"/>
        <v>1.6E-2</v>
      </c>
      <c r="S8" s="179"/>
      <c r="T8" s="210">
        <f t="shared" si="10"/>
        <v>0.08</v>
      </c>
      <c r="U8" s="211">
        <f t="shared" si="11"/>
        <v>4.8000000000000001E-2</v>
      </c>
      <c r="V8" s="212">
        <f t="shared" si="3"/>
        <v>3.2000000000000001E-2</v>
      </c>
      <c r="W8" s="179"/>
      <c r="X8" s="213">
        <v>1</v>
      </c>
      <c r="Y8" s="208"/>
      <c r="Z8" s="210"/>
      <c r="AA8" s="211"/>
      <c r="AB8" s="212"/>
    </row>
    <row r="9" spans="2:28" ht="15" customHeight="1" x14ac:dyDescent="0.25">
      <c r="B9" s="196">
        <v>1961</v>
      </c>
      <c r="C9" s="193"/>
      <c r="D9" s="214">
        <v>0.5716533248368415</v>
      </c>
      <c r="E9" s="177">
        <v>7.4227426492895113E-2</v>
      </c>
      <c r="F9" s="181">
        <v>7.6663016145064669E-2</v>
      </c>
      <c r="G9" s="179"/>
      <c r="H9" s="210">
        <f t="shared" si="4"/>
        <v>0.04</v>
      </c>
      <c r="I9" s="211">
        <f t="shared" si="5"/>
        <v>2.4E-2</v>
      </c>
      <c r="J9" s="212">
        <f t="shared" si="0"/>
        <v>1.6E-2</v>
      </c>
      <c r="K9" s="179"/>
      <c r="L9" s="210">
        <f t="shared" si="6"/>
        <v>5.4157303370786516E-2</v>
      </c>
      <c r="M9" s="211">
        <f t="shared" si="7"/>
        <v>3.2477303370786519E-2</v>
      </c>
      <c r="N9" s="212">
        <f t="shared" si="1"/>
        <v>2.1680000000000001E-2</v>
      </c>
      <c r="O9" s="179"/>
      <c r="P9" s="210">
        <f t="shared" si="8"/>
        <v>0.04</v>
      </c>
      <c r="Q9" s="211">
        <f t="shared" si="9"/>
        <v>2.4E-2</v>
      </c>
      <c r="R9" s="212">
        <f t="shared" si="2"/>
        <v>1.6E-2</v>
      </c>
      <c r="S9" s="179"/>
      <c r="T9" s="210">
        <f t="shared" si="10"/>
        <v>0.08</v>
      </c>
      <c r="U9" s="211">
        <f t="shared" si="11"/>
        <v>4.8000000000000001E-2</v>
      </c>
      <c r="V9" s="212">
        <f t="shared" si="3"/>
        <v>3.2000000000000001E-2</v>
      </c>
      <c r="W9" s="179"/>
      <c r="X9" s="213">
        <v>1</v>
      </c>
      <c r="Y9" s="208"/>
      <c r="Z9" s="210"/>
      <c r="AA9" s="211"/>
      <c r="AB9" s="212"/>
    </row>
    <row r="10" spans="2:28" ht="15" customHeight="1" x14ac:dyDescent="0.25">
      <c r="B10" s="196">
        <v>1962</v>
      </c>
      <c r="C10" s="193"/>
      <c r="D10" s="214">
        <v>0.62196150052518684</v>
      </c>
      <c r="E10" s="177">
        <v>8.0767489332380024E-2</v>
      </c>
      <c r="F10" s="181">
        <v>8.133946012991361E-2</v>
      </c>
      <c r="G10" s="179"/>
      <c r="H10" s="210">
        <f t="shared" si="4"/>
        <v>0.04</v>
      </c>
      <c r="I10" s="211">
        <f t="shared" si="5"/>
        <v>2.4E-2</v>
      </c>
      <c r="J10" s="212">
        <f t="shared" si="0"/>
        <v>1.6E-2</v>
      </c>
      <c r="K10" s="179"/>
      <c r="L10" s="210">
        <f t="shared" si="6"/>
        <v>5.4157303370786516E-2</v>
      </c>
      <c r="M10" s="211">
        <f t="shared" si="7"/>
        <v>3.2477303370786519E-2</v>
      </c>
      <c r="N10" s="212">
        <f t="shared" si="1"/>
        <v>2.1680000000000001E-2</v>
      </c>
      <c r="O10" s="179"/>
      <c r="P10" s="210">
        <f t="shared" si="8"/>
        <v>0.04</v>
      </c>
      <c r="Q10" s="211">
        <f t="shared" si="9"/>
        <v>2.4E-2</v>
      </c>
      <c r="R10" s="212">
        <f t="shared" si="2"/>
        <v>1.6E-2</v>
      </c>
      <c r="S10" s="179"/>
      <c r="T10" s="210">
        <f t="shared" si="10"/>
        <v>0.08</v>
      </c>
      <c r="U10" s="211">
        <f t="shared" si="11"/>
        <v>4.8000000000000001E-2</v>
      </c>
      <c r="V10" s="212">
        <f t="shared" si="3"/>
        <v>3.2000000000000001E-2</v>
      </c>
      <c r="W10" s="179"/>
      <c r="X10" s="213">
        <v>1</v>
      </c>
      <c r="Y10" s="208"/>
      <c r="Z10" s="210"/>
      <c r="AA10" s="211"/>
      <c r="AB10" s="212"/>
    </row>
    <row r="11" spans="2:28" ht="15" customHeight="1" x14ac:dyDescent="0.25">
      <c r="B11" s="196">
        <v>1963</v>
      </c>
      <c r="C11" s="193"/>
      <c r="D11" s="214">
        <v>0.67606565674274388</v>
      </c>
      <c r="E11" s="177">
        <v>8.6469082577059181E-2</v>
      </c>
      <c r="F11" s="181">
        <v>8.7114561799137472E-2</v>
      </c>
      <c r="G11" s="179"/>
      <c r="H11" s="210">
        <f t="shared" si="4"/>
        <v>0.04</v>
      </c>
      <c r="I11" s="211">
        <v>2.4E-2</v>
      </c>
      <c r="J11" s="212">
        <v>1.6E-2</v>
      </c>
      <c r="K11" s="179"/>
      <c r="L11" s="210">
        <f t="shared" si="6"/>
        <v>5.4157303370786516E-2</v>
      </c>
      <c r="M11" s="211">
        <v>3.2477303370786519E-2</v>
      </c>
      <c r="N11" s="212">
        <v>2.1680000000000001E-2</v>
      </c>
      <c r="O11" s="179"/>
      <c r="P11" s="210">
        <f t="shared" si="8"/>
        <v>0.04</v>
      </c>
      <c r="Q11" s="211">
        <v>2.4E-2</v>
      </c>
      <c r="R11" s="212">
        <v>1.6E-2</v>
      </c>
      <c r="S11" s="179"/>
      <c r="T11" s="210">
        <f t="shared" si="10"/>
        <v>0.08</v>
      </c>
      <c r="U11" s="211">
        <v>4.8000000000000001E-2</v>
      </c>
      <c r="V11" s="212">
        <v>3.2000000000000001E-2</v>
      </c>
      <c r="W11" s="179"/>
      <c r="X11" s="213">
        <v>1</v>
      </c>
      <c r="Y11" s="208"/>
      <c r="Z11" s="210"/>
      <c r="AA11" s="211"/>
      <c r="AB11" s="212"/>
    </row>
    <row r="12" spans="2:28" ht="15" customHeight="1" x14ac:dyDescent="0.25">
      <c r="B12" s="196">
        <v>1964</v>
      </c>
      <c r="C12" s="193"/>
      <c r="D12" s="214">
        <v>0.71933068783472087</v>
      </c>
      <c r="E12" s="178">
        <v>9.393908442169227E-2</v>
      </c>
      <c r="F12" s="181">
        <v>9.4606414113863294E-2</v>
      </c>
      <c r="G12" s="179"/>
      <c r="H12" s="210">
        <f t="shared" ref="H12:H66" si="12">I12+J12</f>
        <v>0.04</v>
      </c>
      <c r="I12" s="211">
        <v>2.4E-2</v>
      </c>
      <c r="J12" s="212">
        <v>1.6E-2</v>
      </c>
      <c r="K12" s="179"/>
      <c r="L12" s="210">
        <f t="shared" ref="L12:L66" si="13">M12+N12</f>
        <v>5.4157303370786516E-2</v>
      </c>
      <c r="M12" s="211">
        <v>3.2477303370786519E-2</v>
      </c>
      <c r="N12" s="212">
        <v>2.1680000000000001E-2</v>
      </c>
      <c r="O12" s="179"/>
      <c r="P12" s="210">
        <f t="shared" ref="P12:P66" si="14">Q12+R12</f>
        <v>0.04</v>
      </c>
      <c r="Q12" s="211">
        <v>2.4E-2</v>
      </c>
      <c r="R12" s="212">
        <v>1.6E-2</v>
      </c>
      <c r="S12" s="179"/>
      <c r="T12" s="210">
        <f t="shared" ref="T12:T66" si="15">U12+V12</f>
        <v>0.08</v>
      </c>
      <c r="U12" s="211">
        <v>4.8000000000000001E-2</v>
      </c>
      <c r="V12" s="212">
        <v>3.2000000000000001E-2</v>
      </c>
      <c r="W12" s="179"/>
      <c r="X12" s="213">
        <v>1</v>
      </c>
      <c r="Y12" s="208"/>
      <c r="Z12" s="210"/>
      <c r="AA12" s="211"/>
      <c r="AB12" s="212"/>
    </row>
    <row r="13" spans="2:28" ht="15" customHeight="1" x14ac:dyDescent="0.25">
      <c r="B13" s="196">
        <v>1965</v>
      </c>
      <c r="C13" s="193"/>
      <c r="D13" s="214">
        <v>0.75817469742681309</v>
      </c>
      <c r="E13" s="178">
        <v>0.10116516783874552</v>
      </c>
      <c r="F13" s="181">
        <v>0.10189110800063077</v>
      </c>
      <c r="G13" s="179"/>
      <c r="H13" s="210">
        <f t="shared" si="12"/>
        <v>0.04</v>
      </c>
      <c r="I13" s="211">
        <v>2.4E-2</v>
      </c>
      <c r="J13" s="212">
        <v>1.6E-2</v>
      </c>
      <c r="K13" s="179"/>
      <c r="L13" s="210">
        <f t="shared" si="13"/>
        <v>5.4157303370786516E-2</v>
      </c>
      <c r="M13" s="211">
        <v>3.2477303370786519E-2</v>
      </c>
      <c r="N13" s="212">
        <v>2.1680000000000001E-2</v>
      </c>
      <c r="O13" s="179"/>
      <c r="P13" s="210">
        <f t="shared" si="14"/>
        <v>0.04</v>
      </c>
      <c r="Q13" s="211">
        <v>2.4E-2</v>
      </c>
      <c r="R13" s="212">
        <v>1.6E-2</v>
      </c>
      <c r="S13" s="179"/>
      <c r="T13" s="210">
        <f t="shared" si="15"/>
        <v>0.08</v>
      </c>
      <c r="U13" s="211">
        <v>4.8000000000000001E-2</v>
      </c>
      <c r="V13" s="212">
        <v>3.2000000000000001E-2</v>
      </c>
      <c r="W13" s="179"/>
      <c r="X13" s="213">
        <v>1</v>
      </c>
      <c r="Y13" s="208"/>
      <c r="Z13" s="210"/>
      <c r="AA13" s="211"/>
      <c r="AB13" s="212"/>
    </row>
    <row r="14" spans="2:28" ht="15" customHeight="1" x14ac:dyDescent="0.25">
      <c r="B14" s="196">
        <v>1966</v>
      </c>
      <c r="C14" s="193"/>
      <c r="D14" s="214">
        <v>0.8059522194290174</v>
      </c>
      <c r="E14" s="178">
        <v>0.10694298559204339</v>
      </c>
      <c r="F14" s="181">
        <v>0.10769890115666672</v>
      </c>
      <c r="G14" s="179"/>
      <c r="H14" s="210">
        <f t="shared" si="12"/>
        <v>0.04</v>
      </c>
      <c r="I14" s="211">
        <v>2.4E-2</v>
      </c>
      <c r="J14" s="212">
        <v>1.6E-2</v>
      </c>
      <c r="K14" s="179"/>
      <c r="L14" s="210">
        <f t="shared" si="13"/>
        <v>5.4157303370786516E-2</v>
      </c>
      <c r="M14" s="211">
        <v>3.2477303370786519E-2</v>
      </c>
      <c r="N14" s="212">
        <v>2.1680000000000001E-2</v>
      </c>
      <c r="O14" s="179"/>
      <c r="P14" s="210">
        <f t="shared" si="14"/>
        <v>0.04</v>
      </c>
      <c r="Q14" s="211">
        <v>2.4E-2</v>
      </c>
      <c r="R14" s="212">
        <v>1.6E-2</v>
      </c>
      <c r="S14" s="179"/>
      <c r="T14" s="210">
        <f t="shared" si="15"/>
        <v>0.08</v>
      </c>
      <c r="U14" s="211">
        <v>4.8000000000000001E-2</v>
      </c>
      <c r="V14" s="212">
        <v>3.2000000000000001E-2</v>
      </c>
      <c r="W14" s="179"/>
      <c r="X14" s="213">
        <v>1</v>
      </c>
      <c r="Y14" s="208"/>
      <c r="Z14" s="210"/>
      <c r="AA14" s="211"/>
      <c r="AB14" s="212"/>
    </row>
    <row r="15" spans="2:28" ht="15" customHeight="1" x14ac:dyDescent="0.25">
      <c r="B15" s="196">
        <v>1967</v>
      </c>
      <c r="C15" s="193"/>
      <c r="D15" s="214">
        <v>0.84624449468486507</v>
      </c>
      <c r="E15" s="178">
        <v>0.11273604824706498</v>
      </c>
      <c r="F15" s="181">
        <v>0.11351464181912672</v>
      </c>
      <c r="G15" s="179"/>
      <c r="H15" s="210">
        <f t="shared" si="12"/>
        <v>0.04</v>
      </c>
      <c r="I15" s="211">
        <v>2.4E-2</v>
      </c>
      <c r="J15" s="212">
        <v>1.6E-2</v>
      </c>
      <c r="K15" s="179"/>
      <c r="L15" s="210">
        <f t="shared" si="13"/>
        <v>5.4157303370786516E-2</v>
      </c>
      <c r="M15" s="211">
        <v>3.2477303370786519E-2</v>
      </c>
      <c r="N15" s="212">
        <v>2.1680000000000001E-2</v>
      </c>
      <c r="O15" s="179"/>
      <c r="P15" s="210">
        <f t="shared" si="14"/>
        <v>0.04</v>
      </c>
      <c r="Q15" s="211">
        <v>2.4E-2</v>
      </c>
      <c r="R15" s="212">
        <v>1.6E-2</v>
      </c>
      <c r="S15" s="179"/>
      <c r="T15" s="210">
        <f t="shared" si="15"/>
        <v>0.08</v>
      </c>
      <c r="U15" s="211">
        <v>4.8000000000000001E-2</v>
      </c>
      <c r="V15" s="212">
        <v>3.2000000000000001E-2</v>
      </c>
      <c r="W15" s="179"/>
      <c r="X15" s="213">
        <v>1</v>
      </c>
      <c r="Y15" s="208"/>
      <c r="Z15" s="210"/>
      <c r="AA15" s="211"/>
      <c r="AB15" s="212"/>
    </row>
    <row r="16" spans="2:28" ht="15" customHeight="1" x14ac:dyDescent="0.25">
      <c r="B16" s="196">
        <v>1968</v>
      </c>
      <c r="C16" s="193"/>
      <c r="D16" s="214">
        <v>0.93172265864988102</v>
      </c>
      <c r="E16" s="178">
        <v>0.12011458068135565</v>
      </c>
      <c r="F16" s="181">
        <v>0.12089309353736996</v>
      </c>
      <c r="G16" s="179"/>
      <c r="H16" s="210">
        <f t="shared" si="12"/>
        <v>0.04</v>
      </c>
      <c r="I16" s="211">
        <v>2.4E-2</v>
      </c>
      <c r="J16" s="212">
        <v>1.6E-2</v>
      </c>
      <c r="K16" s="179"/>
      <c r="L16" s="210">
        <f t="shared" si="13"/>
        <v>5.4157303370786516E-2</v>
      </c>
      <c r="M16" s="211">
        <v>3.2477303370786519E-2</v>
      </c>
      <c r="N16" s="212">
        <v>2.1680000000000001E-2</v>
      </c>
      <c r="O16" s="179"/>
      <c r="P16" s="210">
        <f t="shared" si="14"/>
        <v>0.04</v>
      </c>
      <c r="Q16" s="211">
        <v>2.4E-2</v>
      </c>
      <c r="R16" s="212">
        <v>1.6E-2</v>
      </c>
      <c r="S16" s="179"/>
      <c r="T16" s="210">
        <f t="shared" si="15"/>
        <v>0.08</v>
      </c>
      <c r="U16" s="211">
        <v>4.8000000000000001E-2</v>
      </c>
      <c r="V16" s="212">
        <v>3.2000000000000001E-2</v>
      </c>
      <c r="W16" s="179"/>
      <c r="X16" s="213">
        <v>1</v>
      </c>
      <c r="Y16" s="208"/>
      <c r="Z16" s="210"/>
      <c r="AA16" s="211"/>
      <c r="AB16" s="212"/>
    </row>
    <row r="17" spans="2:28" ht="15" customHeight="1" x14ac:dyDescent="0.25">
      <c r="B17" s="196">
        <v>1969</v>
      </c>
      <c r="C17" s="193"/>
      <c r="D17" s="214">
        <v>1.0258141920888109</v>
      </c>
      <c r="E17" s="178">
        <v>0.12849927662941321</v>
      </c>
      <c r="F17" s="181">
        <v>0.12935561008498586</v>
      </c>
      <c r="G17" s="179"/>
      <c r="H17" s="210">
        <f t="shared" si="12"/>
        <v>0.04</v>
      </c>
      <c r="I17" s="211">
        <v>2.4E-2</v>
      </c>
      <c r="J17" s="212">
        <v>1.6E-2</v>
      </c>
      <c r="K17" s="179"/>
      <c r="L17" s="210">
        <f t="shared" si="13"/>
        <v>5.4157303370786516E-2</v>
      </c>
      <c r="M17" s="211">
        <v>3.2477303370786519E-2</v>
      </c>
      <c r="N17" s="212">
        <v>2.1680000000000001E-2</v>
      </c>
      <c r="O17" s="179"/>
      <c r="P17" s="210">
        <f t="shared" si="14"/>
        <v>0.04</v>
      </c>
      <c r="Q17" s="211">
        <v>2.4E-2</v>
      </c>
      <c r="R17" s="212">
        <v>1.6E-2</v>
      </c>
      <c r="S17" s="179"/>
      <c r="T17" s="210">
        <f t="shared" si="15"/>
        <v>0.08</v>
      </c>
      <c r="U17" s="211">
        <v>4.8000000000000001E-2</v>
      </c>
      <c r="V17" s="212">
        <v>3.2000000000000001E-2</v>
      </c>
      <c r="W17" s="179"/>
      <c r="X17" s="213">
        <v>1</v>
      </c>
      <c r="Y17" s="208"/>
      <c r="Z17" s="210"/>
      <c r="AA17" s="211"/>
      <c r="AB17" s="212"/>
    </row>
    <row r="18" spans="2:28" ht="15" customHeight="1" x14ac:dyDescent="0.25">
      <c r="B18" s="196">
        <v>1970</v>
      </c>
      <c r="C18" s="193"/>
      <c r="D18" s="214">
        <v>1.1283971357878642</v>
      </c>
      <c r="E18" s="178">
        <v>0.13862189137397726</v>
      </c>
      <c r="F18" s="181">
        <v>0.13957470328169974</v>
      </c>
      <c r="G18" s="179"/>
      <c r="H18" s="210">
        <f t="shared" si="12"/>
        <v>0.04</v>
      </c>
      <c r="I18" s="211">
        <v>2.4E-2</v>
      </c>
      <c r="J18" s="212">
        <v>1.6E-2</v>
      </c>
      <c r="K18" s="179"/>
      <c r="L18" s="210">
        <f t="shared" si="13"/>
        <v>5.4157303370786516E-2</v>
      </c>
      <c r="M18" s="211">
        <v>3.2477303370786519E-2</v>
      </c>
      <c r="N18" s="212">
        <v>2.1680000000000001E-2</v>
      </c>
      <c r="O18" s="179"/>
      <c r="P18" s="210">
        <f t="shared" si="14"/>
        <v>0.04</v>
      </c>
      <c r="Q18" s="211">
        <v>2.4E-2</v>
      </c>
      <c r="R18" s="212">
        <v>1.6E-2</v>
      </c>
      <c r="S18" s="179"/>
      <c r="T18" s="210">
        <f t="shared" si="15"/>
        <v>0.08</v>
      </c>
      <c r="U18" s="211">
        <v>4.8000000000000001E-2</v>
      </c>
      <c r="V18" s="212">
        <v>3.2000000000000001E-2</v>
      </c>
      <c r="W18" s="179"/>
      <c r="X18" s="213">
        <v>1</v>
      </c>
      <c r="Y18" s="208"/>
      <c r="Z18" s="210"/>
      <c r="AA18" s="211"/>
      <c r="AB18" s="212"/>
    </row>
    <row r="19" spans="2:28" ht="15" customHeight="1" x14ac:dyDescent="0.25">
      <c r="B19" s="196">
        <v>1971</v>
      </c>
      <c r="C19" s="193"/>
      <c r="D19" s="214">
        <v>1.2468805119847794</v>
      </c>
      <c r="E19" s="178">
        <v>0.15231181312189671</v>
      </c>
      <c r="F19" s="181">
        <v>0.15339259890658802</v>
      </c>
      <c r="G19" s="179"/>
      <c r="H19" s="210">
        <f t="shared" si="12"/>
        <v>0.04</v>
      </c>
      <c r="I19" s="211">
        <v>2.4E-2</v>
      </c>
      <c r="J19" s="212">
        <v>1.6E-2</v>
      </c>
      <c r="K19" s="179"/>
      <c r="L19" s="210">
        <f t="shared" si="13"/>
        <v>5.4157303370786516E-2</v>
      </c>
      <c r="M19" s="211">
        <v>3.2477303370786519E-2</v>
      </c>
      <c r="N19" s="212">
        <v>2.1680000000000001E-2</v>
      </c>
      <c r="O19" s="179"/>
      <c r="P19" s="210">
        <f t="shared" si="14"/>
        <v>0.04</v>
      </c>
      <c r="Q19" s="211">
        <v>2.4E-2</v>
      </c>
      <c r="R19" s="212">
        <v>1.6E-2</v>
      </c>
      <c r="S19" s="179"/>
      <c r="T19" s="210">
        <f t="shared" si="15"/>
        <v>0.08</v>
      </c>
      <c r="U19" s="211">
        <v>4.8000000000000001E-2</v>
      </c>
      <c r="V19" s="212">
        <v>3.2000000000000001E-2</v>
      </c>
      <c r="W19" s="179"/>
      <c r="X19" s="213">
        <v>1.0249999999999999</v>
      </c>
      <c r="Y19" s="208"/>
      <c r="Z19" s="210"/>
      <c r="AA19" s="211"/>
      <c r="AB19" s="212"/>
    </row>
    <row r="20" spans="2:28" ht="15" customHeight="1" x14ac:dyDescent="0.25">
      <c r="B20" s="196">
        <v>1972</v>
      </c>
      <c r="C20" s="193"/>
      <c r="D20" s="214">
        <v>1.3803038918709611</v>
      </c>
      <c r="E20" s="178">
        <v>0.16639810231463342</v>
      </c>
      <c r="F20" s="181">
        <v>0.16753539652577545</v>
      </c>
      <c r="G20" s="179"/>
      <c r="H20" s="210">
        <f t="shared" si="12"/>
        <v>0.04</v>
      </c>
      <c r="I20" s="211">
        <v>2.4E-2</v>
      </c>
      <c r="J20" s="212">
        <v>1.6E-2</v>
      </c>
      <c r="K20" s="179"/>
      <c r="L20" s="210">
        <f t="shared" si="13"/>
        <v>5.4157303370786516E-2</v>
      </c>
      <c r="M20" s="211">
        <v>3.2477303370786519E-2</v>
      </c>
      <c r="N20" s="212">
        <v>2.1680000000000001E-2</v>
      </c>
      <c r="O20" s="179"/>
      <c r="P20" s="210">
        <f t="shared" si="14"/>
        <v>0.04</v>
      </c>
      <c r="Q20" s="211">
        <v>2.4E-2</v>
      </c>
      <c r="R20" s="212">
        <v>1.6E-2</v>
      </c>
      <c r="S20" s="179"/>
      <c r="T20" s="210">
        <f t="shared" si="15"/>
        <v>0.08</v>
      </c>
      <c r="U20" s="211">
        <v>4.8000000000000001E-2</v>
      </c>
      <c r="V20" s="212">
        <v>3.2000000000000001E-2</v>
      </c>
      <c r="W20" s="179"/>
      <c r="X20" s="213">
        <v>1.05</v>
      </c>
      <c r="Y20" s="208"/>
      <c r="Z20" s="210"/>
      <c r="AA20" s="211"/>
      <c r="AB20" s="212"/>
    </row>
    <row r="21" spans="2:28" ht="15" customHeight="1" x14ac:dyDescent="0.25">
      <c r="B21" s="196">
        <v>1973</v>
      </c>
      <c r="C21" s="193"/>
      <c r="D21" s="214">
        <v>1.562221304140363</v>
      </c>
      <c r="E21" s="178">
        <v>0.18496639261415002</v>
      </c>
      <c r="F21" s="181">
        <v>0.18624910031770456</v>
      </c>
      <c r="G21" s="179"/>
      <c r="H21" s="210">
        <f t="shared" si="12"/>
        <v>0.04</v>
      </c>
      <c r="I21" s="211">
        <v>2.4E-2</v>
      </c>
      <c r="J21" s="212">
        <v>1.6E-2</v>
      </c>
      <c r="K21" s="179"/>
      <c r="L21" s="210">
        <f t="shared" si="13"/>
        <v>5.4157303370786516E-2</v>
      </c>
      <c r="M21" s="211">
        <v>3.2477303370786519E-2</v>
      </c>
      <c r="N21" s="212">
        <v>2.1680000000000001E-2</v>
      </c>
      <c r="O21" s="179"/>
      <c r="P21" s="210">
        <f t="shared" si="14"/>
        <v>0.04</v>
      </c>
      <c r="Q21" s="211">
        <v>2.4E-2</v>
      </c>
      <c r="R21" s="212">
        <v>1.6E-2</v>
      </c>
      <c r="S21" s="179"/>
      <c r="T21" s="210">
        <f t="shared" si="15"/>
        <v>0.08</v>
      </c>
      <c r="U21" s="211">
        <v>4.8000000000000001E-2</v>
      </c>
      <c r="V21" s="212">
        <v>3.2000000000000001E-2</v>
      </c>
      <c r="W21" s="179"/>
      <c r="X21" s="213">
        <v>1.075</v>
      </c>
      <c r="Y21" s="208"/>
      <c r="Z21" s="210"/>
      <c r="AA21" s="211"/>
      <c r="AB21" s="212"/>
    </row>
    <row r="22" spans="2:28" ht="15" customHeight="1" x14ac:dyDescent="0.25">
      <c r="B22" s="196">
        <v>1974</v>
      </c>
      <c r="C22" s="193"/>
      <c r="D22" s="214">
        <v>1.8120242637855837</v>
      </c>
      <c r="E22" s="178">
        <v>0.21580682880127813</v>
      </c>
      <c r="F22" s="181">
        <v>0.21731545025069768</v>
      </c>
      <c r="G22" s="179"/>
      <c r="H22" s="210">
        <f t="shared" si="12"/>
        <v>0.04</v>
      </c>
      <c r="I22" s="211">
        <v>2.4E-2</v>
      </c>
      <c r="J22" s="212">
        <v>1.6E-2</v>
      </c>
      <c r="K22" s="179"/>
      <c r="L22" s="210">
        <f t="shared" si="13"/>
        <v>5.4157303370786516E-2</v>
      </c>
      <c r="M22" s="211">
        <v>3.2477303370786519E-2</v>
      </c>
      <c r="N22" s="212">
        <v>2.1680000000000001E-2</v>
      </c>
      <c r="O22" s="179"/>
      <c r="P22" s="210">
        <f t="shared" si="14"/>
        <v>0.04</v>
      </c>
      <c r="Q22" s="211">
        <v>2.4E-2</v>
      </c>
      <c r="R22" s="212">
        <v>1.6E-2</v>
      </c>
      <c r="S22" s="179"/>
      <c r="T22" s="210">
        <f t="shared" si="15"/>
        <v>0.08</v>
      </c>
      <c r="U22" s="211">
        <v>4.8000000000000001E-2</v>
      </c>
      <c r="V22" s="212">
        <v>3.2000000000000001E-2</v>
      </c>
      <c r="W22" s="179"/>
      <c r="X22" s="213">
        <v>1.1000000000000001</v>
      </c>
      <c r="Y22" s="208"/>
      <c r="Z22" s="210"/>
      <c r="AA22" s="211"/>
      <c r="AB22" s="212"/>
    </row>
    <row r="23" spans="2:28" ht="15" customHeight="1" x14ac:dyDescent="0.25">
      <c r="B23" s="196">
        <v>1975</v>
      </c>
      <c r="C23" s="193"/>
      <c r="D23" s="214">
        <v>2.0497532612656011</v>
      </c>
      <c r="E23" s="178">
        <v>0.24769916320734439</v>
      </c>
      <c r="F23" s="181">
        <v>0.24939121070770065</v>
      </c>
      <c r="G23" s="179"/>
      <c r="H23" s="210">
        <f t="shared" si="12"/>
        <v>0.04</v>
      </c>
      <c r="I23" s="211">
        <v>2.4E-2</v>
      </c>
      <c r="J23" s="212">
        <v>1.6E-2</v>
      </c>
      <c r="K23" s="179"/>
      <c r="L23" s="210">
        <f t="shared" si="13"/>
        <v>5.4157303370786516E-2</v>
      </c>
      <c r="M23" s="211">
        <v>3.2477303370786519E-2</v>
      </c>
      <c r="N23" s="212">
        <v>2.1680000000000001E-2</v>
      </c>
      <c r="O23" s="179"/>
      <c r="P23" s="210">
        <f t="shared" si="14"/>
        <v>0.04</v>
      </c>
      <c r="Q23" s="211">
        <v>2.4E-2</v>
      </c>
      <c r="R23" s="212">
        <v>1.6E-2</v>
      </c>
      <c r="S23" s="179"/>
      <c r="T23" s="210">
        <f t="shared" si="15"/>
        <v>0.08</v>
      </c>
      <c r="U23" s="211">
        <v>4.8000000000000001E-2</v>
      </c>
      <c r="V23" s="212">
        <v>3.2000000000000001E-2</v>
      </c>
      <c r="W23" s="179"/>
      <c r="X23" s="213">
        <v>1.1000000000000001</v>
      </c>
      <c r="Y23" s="208"/>
      <c r="Z23" s="210"/>
      <c r="AA23" s="211"/>
      <c r="AB23" s="212"/>
    </row>
    <row r="24" spans="2:28" ht="15" customHeight="1" x14ac:dyDescent="0.25">
      <c r="B24" s="196">
        <v>1976</v>
      </c>
      <c r="C24" s="193"/>
      <c r="D24" s="214">
        <v>2.3443152523717257</v>
      </c>
      <c r="E24" s="178">
        <v>0.28477476419948261</v>
      </c>
      <c r="F24" s="181">
        <v>0.28672507495064342</v>
      </c>
      <c r="G24" s="179"/>
      <c r="H24" s="210">
        <f t="shared" si="12"/>
        <v>0.04</v>
      </c>
      <c r="I24" s="211">
        <v>2.4E-2</v>
      </c>
      <c r="J24" s="212">
        <v>1.6E-2</v>
      </c>
      <c r="K24" s="179"/>
      <c r="L24" s="210">
        <f t="shared" si="13"/>
        <v>5.4157303370786516E-2</v>
      </c>
      <c r="M24" s="211">
        <v>3.2477303370786519E-2</v>
      </c>
      <c r="N24" s="212">
        <v>2.1680000000000001E-2</v>
      </c>
      <c r="O24" s="179"/>
      <c r="P24" s="210">
        <f t="shared" si="14"/>
        <v>0.04</v>
      </c>
      <c r="Q24" s="211">
        <v>2.4E-2</v>
      </c>
      <c r="R24" s="212">
        <v>1.6E-2</v>
      </c>
      <c r="S24" s="179"/>
      <c r="T24" s="210">
        <f t="shared" si="15"/>
        <v>0.08</v>
      </c>
      <c r="U24" s="211">
        <v>4.8000000000000001E-2</v>
      </c>
      <c r="V24" s="212">
        <v>3.2000000000000001E-2</v>
      </c>
      <c r="W24" s="179"/>
      <c r="X24" s="213">
        <v>1.1000000000000001</v>
      </c>
      <c r="Y24" s="208"/>
      <c r="Z24" s="210"/>
      <c r="AA24" s="211"/>
      <c r="AB24" s="212"/>
    </row>
    <row r="25" spans="2:28" ht="15" customHeight="1" x14ac:dyDescent="0.25">
      <c r="B25" s="196">
        <v>1977</v>
      </c>
      <c r="C25" s="193"/>
      <c r="D25" s="214">
        <v>2.6057043373269897</v>
      </c>
      <c r="E25" s="178">
        <v>0.31864893582963516</v>
      </c>
      <c r="F25" s="181">
        <v>0.32081668636227495</v>
      </c>
      <c r="G25" s="179"/>
      <c r="H25" s="210">
        <f t="shared" si="12"/>
        <v>0.04</v>
      </c>
      <c r="I25" s="211">
        <v>2.4E-2</v>
      </c>
      <c r="J25" s="212">
        <v>1.6E-2</v>
      </c>
      <c r="K25" s="179"/>
      <c r="L25" s="210">
        <f t="shared" si="13"/>
        <v>5.4157303370786516E-2</v>
      </c>
      <c r="M25" s="211">
        <v>3.2477303370786519E-2</v>
      </c>
      <c r="N25" s="212">
        <v>2.1680000000000001E-2</v>
      </c>
      <c r="O25" s="179"/>
      <c r="P25" s="210">
        <f t="shared" si="14"/>
        <v>0.04</v>
      </c>
      <c r="Q25" s="211">
        <v>2.4E-2</v>
      </c>
      <c r="R25" s="212">
        <v>1.6E-2</v>
      </c>
      <c r="S25" s="179"/>
      <c r="T25" s="210">
        <f t="shared" si="15"/>
        <v>0.08</v>
      </c>
      <c r="U25" s="211">
        <v>4.8000000000000001E-2</v>
      </c>
      <c r="V25" s="212">
        <v>3.2000000000000001E-2</v>
      </c>
      <c r="W25" s="179"/>
      <c r="X25" s="213">
        <v>1.1000000000000001</v>
      </c>
      <c r="Y25" s="208"/>
      <c r="Z25" s="210"/>
      <c r="AA25" s="211"/>
      <c r="AB25" s="212"/>
    </row>
    <row r="26" spans="2:28" ht="15" customHeight="1" x14ac:dyDescent="0.25">
      <c r="B26" s="196">
        <v>1978</v>
      </c>
      <c r="C26" s="193"/>
      <c r="D26" s="214">
        <v>2.9129195968638193</v>
      </c>
      <c r="E26" s="178">
        <v>0.35046504572708276</v>
      </c>
      <c r="F26" s="181">
        <v>0.35283419166123003</v>
      </c>
      <c r="G26" s="179"/>
      <c r="H26" s="210">
        <f t="shared" si="12"/>
        <v>0.04</v>
      </c>
      <c r="I26" s="211">
        <v>2.4E-2</v>
      </c>
      <c r="J26" s="212">
        <v>1.6E-2</v>
      </c>
      <c r="K26" s="179"/>
      <c r="L26" s="210">
        <f t="shared" si="13"/>
        <v>5.4157303370786516E-2</v>
      </c>
      <c r="M26" s="211">
        <v>3.2477303370786519E-2</v>
      </c>
      <c r="N26" s="212">
        <v>2.1680000000000001E-2</v>
      </c>
      <c r="O26" s="179"/>
      <c r="P26" s="210">
        <f t="shared" si="14"/>
        <v>0.04</v>
      </c>
      <c r="Q26" s="211">
        <v>2.4E-2</v>
      </c>
      <c r="R26" s="212">
        <v>1.6E-2</v>
      </c>
      <c r="S26" s="179"/>
      <c r="T26" s="210">
        <f t="shared" si="15"/>
        <v>0.08</v>
      </c>
      <c r="U26" s="211">
        <v>4.8000000000000001E-2</v>
      </c>
      <c r="V26" s="212">
        <v>3.2000000000000001E-2</v>
      </c>
      <c r="W26" s="179"/>
      <c r="X26" s="213">
        <v>1.1000000000000001</v>
      </c>
      <c r="Y26" s="208"/>
      <c r="Z26" s="210"/>
      <c r="AA26" s="211"/>
      <c r="AB26" s="212"/>
    </row>
    <row r="27" spans="2:28" ht="15" customHeight="1" x14ac:dyDescent="0.25">
      <c r="B27" s="196">
        <v>1979</v>
      </c>
      <c r="C27" s="193"/>
      <c r="D27" s="214">
        <v>3.2781874421646542</v>
      </c>
      <c r="E27" s="178">
        <v>0.39156530077428853</v>
      </c>
      <c r="F27" s="181">
        <v>0.39422164234309232</v>
      </c>
      <c r="G27" s="179"/>
      <c r="H27" s="210">
        <f t="shared" si="12"/>
        <v>0.04</v>
      </c>
      <c r="I27" s="211">
        <v>2.4E-2</v>
      </c>
      <c r="J27" s="212">
        <v>1.6E-2</v>
      </c>
      <c r="K27" s="179"/>
      <c r="L27" s="210">
        <f t="shared" si="13"/>
        <v>5.4157303370786516E-2</v>
      </c>
      <c r="M27" s="211">
        <v>3.2477303370786519E-2</v>
      </c>
      <c r="N27" s="212">
        <v>2.1680000000000001E-2</v>
      </c>
      <c r="O27" s="179"/>
      <c r="P27" s="210">
        <f t="shared" si="14"/>
        <v>0.04</v>
      </c>
      <c r="Q27" s="211">
        <v>2.4E-2</v>
      </c>
      <c r="R27" s="212">
        <v>1.6E-2</v>
      </c>
      <c r="S27" s="179"/>
      <c r="T27" s="210">
        <f t="shared" si="15"/>
        <v>0.08</v>
      </c>
      <c r="U27" s="211">
        <v>4.8000000000000001E-2</v>
      </c>
      <c r="V27" s="212">
        <v>3.2000000000000001E-2</v>
      </c>
      <c r="W27" s="179"/>
      <c r="X27" s="213">
        <v>1.1000000000000001</v>
      </c>
      <c r="Y27" s="208"/>
      <c r="Z27" s="210"/>
      <c r="AA27" s="211"/>
      <c r="AB27" s="212"/>
    </row>
    <row r="28" spans="2:28" ht="15" customHeight="1" x14ac:dyDescent="0.25">
      <c r="B28" s="196">
        <v>1980</v>
      </c>
      <c r="C28" s="193"/>
      <c r="D28" s="214">
        <v>3.7223933885910205</v>
      </c>
      <c r="E28" s="178">
        <v>0.45010572339345417</v>
      </c>
      <c r="F28" s="181">
        <v>0.45311835570915032</v>
      </c>
      <c r="G28" s="179"/>
      <c r="H28" s="210">
        <f t="shared" si="12"/>
        <v>0.04</v>
      </c>
      <c r="I28" s="211">
        <v>2.4E-2</v>
      </c>
      <c r="J28" s="212">
        <v>1.6E-2</v>
      </c>
      <c r="K28" s="179"/>
      <c r="L28" s="210">
        <f t="shared" si="13"/>
        <v>5.4157303370786516E-2</v>
      </c>
      <c r="M28" s="211">
        <v>3.2477303370786519E-2</v>
      </c>
      <c r="N28" s="212">
        <v>2.1680000000000001E-2</v>
      </c>
      <c r="O28" s="179"/>
      <c r="P28" s="210">
        <f t="shared" si="14"/>
        <v>0.04</v>
      </c>
      <c r="Q28" s="211">
        <v>2.4E-2</v>
      </c>
      <c r="R28" s="212">
        <v>1.6E-2</v>
      </c>
      <c r="S28" s="179"/>
      <c r="T28" s="210">
        <f t="shared" si="15"/>
        <v>0.08</v>
      </c>
      <c r="U28" s="211">
        <v>4.8000000000000001E-2</v>
      </c>
      <c r="V28" s="212">
        <v>3.2000000000000001E-2</v>
      </c>
      <c r="W28" s="179"/>
      <c r="X28" s="213">
        <v>1.1000000000000001</v>
      </c>
      <c r="Y28" s="208"/>
      <c r="Z28" s="210"/>
      <c r="AA28" s="211"/>
      <c r="AB28" s="212"/>
    </row>
    <row r="29" spans="2:28" ht="15" customHeight="1" x14ac:dyDescent="0.25">
      <c r="B29" s="196">
        <v>1981</v>
      </c>
      <c r="C29" s="193"/>
      <c r="D29" s="214">
        <v>4.2122578156799912</v>
      </c>
      <c r="E29" s="178">
        <v>0.51716804607619093</v>
      </c>
      <c r="F29" s="181">
        <v>0.52063299070981373</v>
      </c>
      <c r="G29" s="179"/>
      <c r="H29" s="210">
        <f t="shared" si="12"/>
        <v>0.04</v>
      </c>
      <c r="I29" s="211">
        <v>2.4E-2</v>
      </c>
      <c r="J29" s="212">
        <v>1.6E-2</v>
      </c>
      <c r="K29" s="179"/>
      <c r="L29" s="210">
        <f t="shared" si="13"/>
        <v>5.4157303370786516E-2</v>
      </c>
      <c r="M29" s="211">
        <v>3.2477303370786519E-2</v>
      </c>
      <c r="N29" s="212">
        <v>2.1680000000000001E-2</v>
      </c>
      <c r="O29" s="179"/>
      <c r="P29" s="210">
        <f t="shared" si="14"/>
        <v>0.04</v>
      </c>
      <c r="Q29" s="211">
        <v>2.4E-2</v>
      </c>
      <c r="R29" s="212">
        <v>1.6E-2</v>
      </c>
      <c r="S29" s="179"/>
      <c r="T29" s="210">
        <f t="shared" si="15"/>
        <v>0.08</v>
      </c>
      <c r="U29" s="211">
        <v>4.8000000000000001E-2</v>
      </c>
      <c r="V29" s="212">
        <v>3.2000000000000001E-2</v>
      </c>
      <c r="W29" s="179"/>
      <c r="X29" s="213">
        <v>1.1000000000000001</v>
      </c>
      <c r="Y29" s="208"/>
      <c r="Z29" s="210"/>
      <c r="AA29" s="211"/>
      <c r="AB29" s="212"/>
    </row>
    <row r="30" spans="2:28" ht="15" customHeight="1" x14ac:dyDescent="0.25">
      <c r="B30" s="196">
        <v>1982</v>
      </c>
      <c r="C30" s="193"/>
      <c r="D30" s="214">
        <v>4.7657392176621336</v>
      </c>
      <c r="E30" s="178">
        <v>0.58651710401748902</v>
      </c>
      <c r="F30" s="181">
        <v>0.59044987476399979</v>
      </c>
      <c r="G30" s="179"/>
      <c r="H30" s="210">
        <f t="shared" si="12"/>
        <v>0.04</v>
      </c>
      <c r="I30" s="211">
        <v>2.4E-2</v>
      </c>
      <c r="J30" s="212">
        <v>1.6E-2</v>
      </c>
      <c r="K30" s="179"/>
      <c r="L30" s="210">
        <f t="shared" si="13"/>
        <v>5.4157303370786516E-2</v>
      </c>
      <c r="M30" s="211">
        <v>3.2477303370786519E-2</v>
      </c>
      <c r="N30" s="212">
        <v>2.1680000000000001E-2</v>
      </c>
      <c r="O30" s="179"/>
      <c r="P30" s="210">
        <f t="shared" si="14"/>
        <v>0.04</v>
      </c>
      <c r="Q30" s="211">
        <v>2.4E-2</v>
      </c>
      <c r="R30" s="212">
        <v>1.6E-2</v>
      </c>
      <c r="S30" s="179"/>
      <c r="T30" s="210">
        <f t="shared" si="15"/>
        <v>0.08</v>
      </c>
      <c r="U30" s="211">
        <v>4.8000000000000001E-2</v>
      </c>
      <c r="V30" s="212">
        <v>3.2000000000000001E-2</v>
      </c>
      <c r="W30" s="179"/>
      <c r="X30" s="213">
        <v>1.1000000000000001</v>
      </c>
      <c r="Y30" s="208"/>
      <c r="Z30" s="210"/>
      <c r="AA30" s="211"/>
      <c r="AB30" s="212"/>
    </row>
    <row r="31" spans="2:28" ht="15" customHeight="1" x14ac:dyDescent="0.25">
      <c r="B31" s="196">
        <v>1983</v>
      </c>
      <c r="C31" s="193"/>
      <c r="D31" s="214">
        <v>5.2666257086973687</v>
      </c>
      <c r="E31" s="178">
        <v>0.63659660617997826</v>
      </c>
      <c r="F31" s="181">
        <v>0.64093333905632177</v>
      </c>
      <c r="G31" s="179"/>
      <c r="H31" s="210">
        <f t="shared" si="12"/>
        <v>0.04</v>
      </c>
      <c r="I31" s="211">
        <v>2.4E-2</v>
      </c>
      <c r="J31" s="212">
        <v>1.6E-2</v>
      </c>
      <c r="K31" s="179"/>
      <c r="L31" s="210">
        <f t="shared" si="13"/>
        <v>5.4157303370786516E-2</v>
      </c>
      <c r="M31" s="211">
        <v>3.2477303370786519E-2</v>
      </c>
      <c r="N31" s="212">
        <v>2.1680000000000001E-2</v>
      </c>
      <c r="O31" s="179"/>
      <c r="P31" s="210">
        <f t="shared" si="14"/>
        <v>0.04</v>
      </c>
      <c r="Q31" s="211">
        <v>2.4E-2</v>
      </c>
      <c r="R31" s="212">
        <v>1.6E-2</v>
      </c>
      <c r="S31" s="179"/>
      <c r="T31" s="210">
        <f t="shared" si="15"/>
        <v>0.08</v>
      </c>
      <c r="U31" s="211">
        <v>4.8000000000000001E-2</v>
      </c>
      <c r="V31" s="212">
        <v>3.2000000000000001E-2</v>
      </c>
      <c r="W31" s="179"/>
      <c r="X31" s="213">
        <v>1.1499999999999999</v>
      </c>
      <c r="Y31" s="208"/>
      <c r="Z31" s="210">
        <v>0.02</v>
      </c>
      <c r="AA31" s="211">
        <v>1.2E-2</v>
      </c>
      <c r="AB31" s="212">
        <v>8.0000000000000002E-3</v>
      </c>
    </row>
    <row r="32" spans="2:28" ht="15" customHeight="1" x14ac:dyDescent="0.25">
      <c r="B32" s="196">
        <v>1984</v>
      </c>
      <c r="C32" s="193"/>
      <c r="D32" s="214">
        <v>5.6589837443612918</v>
      </c>
      <c r="E32" s="178">
        <v>0.68440461798563013</v>
      </c>
      <c r="F32" s="181">
        <v>0.68906743281945149</v>
      </c>
      <c r="G32" s="179"/>
      <c r="H32" s="210">
        <f t="shared" si="12"/>
        <v>0.04</v>
      </c>
      <c r="I32" s="211">
        <v>2.4E-2</v>
      </c>
      <c r="J32" s="212">
        <v>1.6E-2</v>
      </c>
      <c r="K32" s="179"/>
      <c r="L32" s="210">
        <f t="shared" si="13"/>
        <v>5.4157303370786516E-2</v>
      </c>
      <c r="M32" s="211">
        <v>3.2477303370786519E-2</v>
      </c>
      <c r="N32" s="212">
        <v>2.1680000000000001E-2</v>
      </c>
      <c r="O32" s="179"/>
      <c r="P32" s="210">
        <f t="shared" si="14"/>
        <v>0.04</v>
      </c>
      <c r="Q32" s="211">
        <v>2.4E-2</v>
      </c>
      <c r="R32" s="212">
        <v>1.6E-2</v>
      </c>
      <c r="S32" s="179"/>
      <c r="T32" s="210">
        <f t="shared" si="15"/>
        <v>0.08</v>
      </c>
      <c r="U32" s="211">
        <v>4.8000000000000001E-2</v>
      </c>
      <c r="V32" s="212">
        <v>3.2000000000000001E-2</v>
      </c>
      <c r="W32" s="179"/>
      <c r="X32" s="213">
        <v>1.1499999999999999</v>
      </c>
      <c r="Y32" s="208"/>
      <c r="Z32" s="210">
        <v>0.02</v>
      </c>
      <c r="AA32" s="211">
        <v>1.2E-2</v>
      </c>
      <c r="AB32" s="212">
        <v>8.0000000000000002E-3</v>
      </c>
    </row>
    <row r="33" spans="2:28" ht="15" customHeight="1" x14ac:dyDescent="0.25">
      <c r="B33" s="196">
        <v>1985</v>
      </c>
      <c r="C33" s="193"/>
      <c r="D33" s="214">
        <v>6.0551072707509785</v>
      </c>
      <c r="E33" s="178">
        <v>0.72718181222244749</v>
      </c>
      <c r="F33" s="181">
        <v>0.73213414737066718</v>
      </c>
      <c r="G33" s="179"/>
      <c r="H33" s="210">
        <f t="shared" si="12"/>
        <v>0.04</v>
      </c>
      <c r="I33" s="211">
        <v>2.4E-2</v>
      </c>
      <c r="J33" s="212">
        <v>1.6E-2</v>
      </c>
      <c r="K33" s="179"/>
      <c r="L33" s="210">
        <f t="shared" si="13"/>
        <v>5.4157303370786516E-2</v>
      </c>
      <c r="M33" s="211">
        <v>3.2477303370786519E-2</v>
      </c>
      <c r="N33" s="212">
        <v>2.1680000000000001E-2</v>
      </c>
      <c r="O33" s="179"/>
      <c r="P33" s="210">
        <f t="shared" si="14"/>
        <v>0.04</v>
      </c>
      <c r="Q33" s="211">
        <v>2.4E-2</v>
      </c>
      <c r="R33" s="212">
        <v>1.6E-2</v>
      </c>
      <c r="S33" s="179"/>
      <c r="T33" s="210">
        <f t="shared" si="15"/>
        <v>0.08</v>
      </c>
      <c r="U33" s="211">
        <v>4.8000000000000001E-2</v>
      </c>
      <c r="V33" s="212">
        <v>3.2000000000000001E-2</v>
      </c>
      <c r="W33" s="179"/>
      <c r="X33" s="213">
        <v>1.1499999999999999</v>
      </c>
      <c r="Y33" s="208"/>
      <c r="Z33" s="210">
        <v>0.02</v>
      </c>
      <c r="AA33" s="211">
        <v>1.2E-2</v>
      </c>
      <c r="AB33" s="212">
        <v>8.0000000000000002E-3</v>
      </c>
    </row>
    <row r="34" spans="2:28" ht="15" customHeight="1" x14ac:dyDescent="0.25">
      <c r="B34" s="196">
        <v>1986</v>
      </c>
      <c r="C34" s="193"/>
      <c r="D34" s="214">
        <v>6.3427328315728015</v>
      </c>
      <c r="E34" s="178">
        <v>0.75915037113713246</v>
      </c>
      <c r="F34" s="181">
        <v>0.76434804985497651</v>
      </c>
      <c r="G34" s="179"/>
      <c r="H34" s="210">
        <f t="shared" si="12"/>
        <v>0.04</v>
      </c>
      <c r="I34" s="211">
        <v>2.4E-2</v>
      </c>
      <c r="J34" s="212">
        <v>1.6E-2</v>
      </c>
      <c r="K34" s="179"/>
      <c r="L34" s="210">
        <f t="shared" si="13"/>
        <v>5.4157303370786516E-2</v>
      </c>
      <c r="M34" s="211">
        <v>3.2477303370786519E-2</v>
      </c>
      <c r="N34" s="212">
        <v>2.1680000000000001E-2</v>
      </c>
      <c r="O34" s="179"/>
      <c r="P34" s="210">
        <f t="shared" si="14"/>
        <v>0.04</v>
      </c>
      <c r="Q34" s="211">
        <v>2.4E-2</v>
      </c>
      <c r="R34" s="212">
        <v>1.6E-2</v>
      </c>
      <c r="S34" s="179"/>
      <c r="T34" s="210">
        <f t="shared" si="15"/>
        <v>0.08</v>
      </c>
      <c r="U34" s="211">
        <v>4.8000000000000001E-2</v>
      </c>
      <c r="V34" s="212">
        <v>3.2000000000000001E-2</v>
      </c>
      <c r="W34" s="179"/>
      <c r="X34" s="213">
        <v>1.1499999999999999</v>
      </c>
      <c r="Y34" s="208"/>
      <c r="Z34" s="210">
        <v>0.02</v>
      </c>
      <c r="AA34" s="211">
        <v>1.2E-2</v>
      </c>
      <c r="AB34" s="212">
        <v>8.0000000000000002E-3</v>
      </c>
    </row>
    <row r="35" spans="2:28" ht="15" customHeight="1" x14ac:dyDescent="0.25">
      <c r="B35" s="196">
        <v>1987</v>
      </c>
      <c r="C35" s="193"/>
      <c r="D35" s="214">
        <v>6.6021553242057021</v>
      </c>
      <c r="E35" s="178">
        <v>0.78290192802272107</v>
      </c>
      <c r="F35" s="181">
        <v>0.78827214381543731</v>
      </c>
      <c r="G35" s="179"/>
      <c r="H35" s="210">
        <f t="shared" si="12"/>
        <v>0.04</v>
      </c>
      <c r="I35" s="211">
        <v>2.4E-2</v>
      </c>
      <c r="J35" s="212">
        <v>1.6E-2</v>
      </c>
      <c r="K35" s="179"/>
      <c r="L35" s="210">
        <f t="shared" si="13"/>
        <v>5.4157303370786516E-2</v>
      </c>
      <c r="M35" s="211">
        <v>3.2477303370786519E-2</v>
      </c>
      <c r="N35" s="212">
        <v>2.1680000000000001E-2</v>
      </c>
      <c r="O35" s="179"/>
      <c r="P35" s="210">
        <f t="shared" si="14"/>
        <v>0.04</v>
      </c>
      <c r="Q35" s="211">
        <v>2.4E-2</v>
      </c>
      <c r="R35" s="212">
        <v>1.6E-2</v>
      </c>
      <c r="S35" s="179"/>
      <c r="T35" s="210">
        <f t="shared" si="15"/>
        <v>0.08</v>
      </c>
      <c r="U35" s="211">
        <v>4.8000000000000001E-2</v>
      </c>
      <c r="V35" s="212">
        <v>3.2000000000000001E-2</v>
      </c>
      <c r="W35" s="179"/>
      <c r="X35" s="213">
        <v>1.175</v>
      </c>
      <c r="Y35" s="208"/>
      <c r="Z35" s="210">
        <v>0.02</v>
      </c>
      <c r="AA35" s="211">
        <v>1.2E-2</v>
      </c>
      <c r="AB35" s="212">
        <v>8.0000000000000002E-3</v>
      </c>
    </row>
    <row r="36" spans="2:28" ht="15" customHeight="1" x14ac:dyDescent="0.25">
      <c r="B36" s="196">
        <v>1988</v>
      </c>
      <c r="C36" s="193"/>
      <c r="D36" s="214">
        <v>6.8715174927624822</v>
      </c>
      <c r="E36" s="178">
        <v>0.8048240967014606</v>
      </c>
      <c r="F36" s="181">
        <v>0.81034376384226958</v>
      </c>
      <c r="G36" s="179"/>
      <c r="H36" s="210">
        <f t="shared" si="12"/>
        <v>0.04</v>
      </c>
      <c r="I36" s="211">
        <v>2.4E-2</v>
      </c>
      <c r="J36" s="212">
        <v>1.6E-2</v>
      </c>
      <c r="K36" s="179"/>
      <c r="L36" s="210">
        <f t="shared" si="13"/>
        <v>5.4157303370786516E-2</v>
      </c>
      <c r="M36" s="211">
        <v>3.2477303370786519E-2</v>
      </c>
      <c r="N36" s="212">
        <v>2.1680000000000001E-2</v>
      </c>
      <c r="O36" s="179"/>
      <c r="P36" s="210">
        <f t="shared" si="14"/>
        <v>0.04</v>
      </c>
      <c r="Q36" s="211">
        <v>2.4E-2</v>
      </c>
      <c r="R36" s="212">
        <v>1.6E-2</v>
      </c>
      <c r="S36" s="179"/>
      <c r="T36" s="210">
        <f t="shared" si="15"/>
        <v>0.08</v>
      </c>
      <c r="U36" s="211">
        <v>4.8000000000000001E-2</v>
      </c>
      <c r="V36" s="212">
        <v>3.2000000000000001E-2</v>
      </c>
      <c r="W36" s="179"/>
      <c r="X36" s="213">
        <v>1.2</v>
      </c>
      <c r="Y36" s="208"/>
      <c r="Z36" s="210">
        <v>0.02</v>
      </c>
      <c r="AA36" s="211">
        <v>1.2E-2</v>
      </c>
      <c r="AB36" s="212">
        <v>8.0000000000000002E-3</v>
      </c>
    </row>
    <row r="37" spans="2:28" ht="15" customHeight="1" x14ac:dyDescent="0.25">
      <c r="B37" s="196">
        <v>1989</v>
      </c>
      <c r="C37" s="193"/>
      <c r="D37" s="214">
        <v>7.1882913056800977</v>
      </c>
      <c r="E37" s="178">
        <v>0.82735606144914997</v>
      </c>
      <c r="F37" s="181">
        <v>0.83303338922985315</v>
      </c>
      <c r="G37" s="179"/>
      <c r="H37" s="210">
        <f t="shared" si="12"/>
        <v>0.04</v>
      </c>
      <c r="I37" s="211">
        <v>2.4E-2</v>
      </c>
      <c r="J37" s="212">
        <v>1.6E-2</v>
      </c>
      <c r="K37" s="179"/>
      <c r="L37" s="210">
        <f t="shared" si="13"/>
        <v>5.4157303370786516E-2</v>
      </c>
      <c r="M37" s="211">
        <v>3.2477303370786519E-2</v>
      </c>
      <c r="N37" s="212">
        <v>2.1680000000000001E-2</v>
      </c>
      <c r="O37" s="179"/>
      <c r="P37" s="210">
        <f t="shared" si="14"/>
        <v>0.04</v>
      </c>
      <c r="Q37" s="211">
        <v>2.4E-2</v>
      </c>
      <c r="R37" s="212">
        <v>1.6E-2</v>
      </c>
      <c r="S37" s="179"/>
      <c r="T37" s="210">
        <f t="shared" si="15"/>
        <v>0.08</v>
      </c>
      <c r="U37" s="211">
        <v>4.8000000000000001E-2</v>
      </c>
      <c r="V37" s="212">
        <v>3.2000000000000001E-2</v>
      </c>
      <c r="W37" s="179"/>
      <c r="X37" s="213">
        <v>1.2</v>
      </c>
      <c r="Y37" s="208"/>
      <c r="Z37" s="210">
        <v>0.02</v>
      </c>
      <c r="AA37" s="211">
        <v>1.2E-2</v>
      </c>
      <c r="AB37" s="212">
        <v>8.0000000000000002E-3</v>
      </c>
    </row>
    <row r="38" spans="2:28" ht="15" customHeight="1" x14ac:dyDescent="0.25">
      <c r="B38" s="196">
        <v>1990</v>
      </c>
      <c r="C38" s="193"/>
      <c r="D38" s="214">
        <v>7.5455555775759695</v>
      </c>
      <c r="E38" s="178">
        <v>0.86138268209653979</v>
      </c>
      <c r="F38" s="181">
        <v>0.86727106152720002</v>
      </c>
      <c r="G38" s="179"/>
      <c r="H38" s="210">
        <f t="shared" si="12"/>
        <v>0.04</v>
      </c>
      <c r="I38" s="211">
        <v>2.4E-2</v>
      </c>
      <c r="J38" s="212">
        <v>1.6E-2</v>
      </c>
      <c r="K38" s="179"/>
      <c r="L38" s="210">
        <f t="shared" si="13"/>
        <v>5.4157303370786516E-2</v>
      </c>
      <c r="M38" s="211">
        <v>3.2477303370786519E-2</v>
      </c>
      <c r="N38" s="212">
        <v>2.1680000000000001E-2</v>
      </c>
      <c r="O38" s="179"/>
      <c r="P38" s="210">
        <f t="shared" si="14"/>
        <v>0.04</v>
      </c>
      <c r="Q38" s="211">
        <v>2.4E-2</v>
      </c>
      <c r="R38" s="212">
        <v>1.6E-2</v>
      </c>
      <c r="S38" s="179"/>
      <c r="T38" s="210">
        <f t="shared" si="15"/>
        <v>0.08</v>
      </c>
      <c r="U38" s="211">
        <v>4.8000000000000001E-2</v>
      </c>
      <c r="V38" s="212">
        <v>3.2000000000000001E-2</v>
      </c>
      <c r="W38" s="179"/>
      <c r="X38" s="213">
        <v>1.2</v>
      </c>
      <c r="Y38" s="208"/>
      <c r="Z38" s="210">
        <v>0.02</v>
      </c>
      <c r="AA38" s="211">
        <v>1.2E-2</v>
      </c>
      <c r="AB38" s="212">
        <v>8.0000000000000002E-3</v>
      </c>
    </row>
    <row r="39" spans="2:28" ht="15" customHeight="1" x14ac:dyDescent="0.25">
      <c r="B39" s="196">
        <v>1991</v>
      </c>
      <c r="C39" s="193"/>
      <c r="D39" s="214">
        <v>7.8896330094808045</v>
      </c>
      <c r="E39" s="178">
        <v>0.89342746551984353</v>
      </c>
      <c r="F39" s="181">
        <v>0.89953354501601179</v>
      </c>
      <c r="G39" s="179"/>
      <c r="H39" s="210">
        <f t="shared" si="12"/>
        <v>0.04</v>
      </c>
      <c r="I39" s="211">
        <v>2.4E-2</v>
      </c>
      <c r="J39" s="212">
        <v>1.6E-2</v>
      </c>
      <c r="K39" s="179"/>
      <c r="L39" s="210">
        <f t="shared" si="13"/>
        <v>5.4157303370786516E-2</v>
      </c>
      <c r="M39" s="211">
        <v>3.2477303370786519E-2</v>
      </c>
      <c r="N39" s="212">
        <v>2.1680000000000001E-2</v>
      </c>
      <c r="O39" s="179"/>
      <c r="P39" s="210">
        <f t="shared" si="14"/>
        <v>0.04</v>
      </c>
      <c r="Q39" s="211">
        <v>2.4E-2</v>
      </c>
      <c r="R39" s="212">
        <v>1.6E-2</v>
      </c>
      <c r="S39" s="179"/>
      <c r="T39" s="210">
        <f t="shared" si="15"/>
        <v>0.08</v>
      </c>
      <c r="U39" s="211">
        <v>4.8000000000000001E-2</v>
      </c>
      <c r="V39" s="212">
        <v>3.2000000000000001E-2</v>
      </c>
      <c r="W39" s="179"/>
      <c r="X39" s="213">
        <v>1.23</v>
      </c>
      <c r="Y39" s="208"/>
      <c r="Z39" s="210">
        <v>1.8000000000000002E-2</v>
      </c>
      <c r="AA39" s="211">
        <v>1.0800000000000001E-2</v>
      </c>
      <c r="AB39" s="212">
        <v>7.1999999999999998E-3</v>
      </c>
    </row>
    <row r="40" spans="2:28" ht="15" customHeight="1" x14ac:dyDescent="0.25">
      <c r="B40" s="196">
        <v>1992</v>
      </c>
      <c r="C40" s="193"/>
      <c r="D40" s="214">
        <v>8.2060104549536028</v>
      </c>
      <c r="E40" s="178">
        <v>0.92463377934834146</v>
      </c>
      <c r="F40" s="181">
        <v>0.93092726573707052</v>
      </c>
      <c r="G40" s="179"/>
      <c r="H40" s="210">
        <f t="shared" si="12"/>
        <v>0.04</v>
      </c>
      <c r="I40" s="211">
        <v>2.4E-2</v>
      </c>
      <c r="J40" s="212">
        <v>1.6E-2</v>
      </c>
      <c r="K40" s="179"/>
      <c r="L40" s="210">
        <f t="shared" si="13"/>
        <v>5.4157303370786516E-2</v>
      </c>
      <c r="M40" s="211">
        <v>3.2477303370786519E-2</v>
      </c>
      <c r="N40" s="212">
        <v>2.1680000000000001E-2</v>
      </c>
      <c r="O40" s="179"/>
      <c r="P40" s="210">
        <f t="shared" si="14"/>
        <v>0.04</v>
      </c>
      <c r="Q40" s="211">
        <v>2.4E-2</v>
      </c>
      <c r="R40" s="212">
        <v>1.6E-2</v>
      </c>
      <c r="S40" s="179"/>
      <c r="T40" s="210">
        <f t="shared" si="15"/>
        <v>0.08</v>
      </c>
      <c r="U40" s="211">
        <v>4.8000000000000001E-2</v>
      </c>
      <c r="V40" s="212">
        <v>3.2000000000000001E-2</v>
      </c>
      <c r="W40" s="179"/>
      <c r="X40" s="213">
        <v>1.25</v>
      </c>
      <c r="Y40" s="208"/>
      <c r="Z40" s="210">
        <v>1.8000000000000002E-2</v>
      </c>
      <c r="AA40" s="211">
        <v>1.0800000000000001E-2</v>
      </c>
      <c r="AB40" s="212">
        <v>7.1999999999999998E-3</v>
      </c>
    </row>
    <row r="41" spans="2:28" ht="15" customHeight="1" x14ac:dyDescent="0.25">
      <c r="B41" s="196">
        <v>1993</v>
      </c>
      <c r="C41" s="193"/>
      <c r="D41" s="214">
        <v>8.5137287962473156</v>
      </c>
      <c r="E41" s="178">
        <v>0.94436068217886238</v>
      </c>
      <c r="F41" s="181">
        <v>0.95084910922384391</v>
      </c>
      <c r="G41" s="179"/>
      <c r="H41" s="210">
        <f t="shared" si="12"/>
        <v>0.04</v>
      </c>
      <c r="I41" s="211">
        <v>2.4E-2</v>
      </c>
      <c r="J41" s="212">
        <v>1.6E-2</v>
      </c>
      <c r="K41" s="179"/>
      <c r="L41" s="210">
        <f t="shared" si="13"/>
        <v>5.4157303370786516E-2</v>
      </c>
      <c r="M41" s="211">
        <v>3.2477303370786519E-2</v>
      </c>
      <c r="N41" s="212">
        <v>2.1680000000000001E-2</v>
      </c>
      <c r="O41" s="179"/>
      <c r="P41" s="210">
        <f t="shared" si="14"/>
        <v>0.04</v>
      </c>
      <c r="Q41" s="211">
        <v>2.4E-2</v>
      </c>
      <c r="R41" s="212">
        <v>1.6E-2</v>
      </c>
      <c r="S41" s="179"/>
      <c r="T41" s="210">
        <f t="shared" si="15"/>
        <v>0.08</v>
      </c>
      <c r="U41" s="211">
        <v>4.8000000000000001E-2</v>
      </c>
      <c r="V41" s="212">
        <v>3.2000000000000001E-2</v>
      </c>
      <c r="W41" s="179"/>
      <c r="X41" s="213">
        <v>1.25</v>
      </c>
      <c r="Y41" s="208"/>
      <c r="Z41" s="210">
        <v>1.8000000000000002E-2</v>
      </c>
      <c r="AA41" s="211">
        <v>1.0800000000000001E-2</v>
      </c>
      <c r="AB41" s="212">
        <v>7.1999999999999998E-3</v>
      </c>
    </row>
    <row r="42" spans="2:28" ht="15" customHeight="1" x14ac:dyDescent="0.25">
      <c r="B42" s="196">
        <v>1994</v>
      </c>
      <c r="C42" s="193"/>
      <c r="D42" s="214">
        <v>8.6533568511350598</v>
      </c>
      <c r="E42" s="178">
        <v>0.94930003033735444</v>
      </c>
      <c r="F42" s="181">
        <v>0.955793524591808</v>
      </c>
      <c r="G42" s="179"/>
      <c r="H42" s="210">
        <f t="shared" si="12"/>
        <v>0.04</v>
      </c>
      <c r="I42" s="211">
        <v>2.4E-2</v>
      </c>
      <c r="J42" s="212">
        <v>1.6E-2</v>
      </c>
      <c r="K42" s="179"/>
      <c r="L42" s="210">
        <f t="shared" si="13"/>
        <v>5.5791624106230855E-2</v>
      </c>
      <c r="M42" s="211">
        <v>3.4111624106230851E-2</v>
      </c>
      <c r="N42" s="212">
        <v>2.1680000000000001E-2</v>
      </c>
      <c r="O42" s="179"/>
      <c r="P42" s="210">
        <f t="shared" si="14"/>
        <v>0.04</v>
      </c>
      <c r="Q42" s="211">
        <v>2.4E-2</v>
      </c>
      <c r="R42" s="212">
        <v>1.6E-2</v>
      </c>
      <c r="S42" s="179"/>
      <c r="T42" s="210">
        <f t="shared" si="15"/>
        <v>0.08</v>
      </c>
      <c r="U42" s="211">
        <v>4.8000000000000001E-2</v>
      </c>
      <c r="V42" s="212">
        <v>3.2000000000000001E-2</v>
      </c>
      <c r="W42" s="179"/>
      <c r="X42" s="213">
        <v>1.25</v>
      </c>
      <c r="Y42" s="208"/>
      <c r="Z42" s="210">
        <v>1.9599999999999999E-2</v>
      </c>
      <c r="AA42" s="211">
        <v>1.1599999999999999E-2</v>
      </c>
      <c r="AB42" s="212">
        <v>8.0000000000000002E-3</v>
      </c>
    </row>
    <row r="43" spans="2:28" ht="15" customHeight="1" x14ac:dyDescent="0.25">
      <c r="B43" s="196">
        <v>1995</v>
      </c>
      <c r="C43" s="193"/>
      <c r="D43" s="214">
        <v>8.8004549078674366</v>
      </c>
      <c r="E43" s="178">
        <v>0.95692248119922496</v>
      </c>
      <c r="F43" s="181">
        <v>0.96343987278854248</v>
      </c>
      <c r="G43" s="179"/>
      <c r="H43" s="210">
        <f t="shared" si="12"/>
        <v>0.04</v>
      </c>
      <c r="I43" s="211">
        <v>2.4E-2</v>
      </c>
      <c r="J43" s="212">
        <v>1.6E-2</v>
      </c>
      <c r="K43" s="179"/>
      <c r="L43" s="210">
        <f t="shared" si="13"/>
        <v>5.5995914198161398E-2</v>
      </c>
      <c r="M43" s="211">
        <v>3.3675914198161391E-2</v>
      </c>
      <c r="N43" s="212">
        <v>2.2320000000000003E-2</v>
      </c>
      <c r="O43" s="179"/>
      <c r="P43" s="210">
        <f t="shared" si="14"/>
        <v>0.04</v>
      </c>
      <c r="Q43" s="211">
        <v>2.4E-2</v>
      </c>
      <c r="R43" s="212">
        <v>1.6E-2</v>
      </c>
      <c r="S43" s="179"/>
      <c r="T43" s="210">
        <f t="shared" si="15"/>
        <v>0.08</v>
      </c>
      <c r="U43" s="211">
        <v>4.8000000000000001E-2</v>
      </c>
      <c r="V43" s="212">
        <v>3.2000000000000001E-2</v>
      </c>
      <c r="W43" s="179"/>
      <c r="X43" s="213">
        <v>1.25</v>
      </c>
      <c r="Y43" s="208"/>
      <c r="Z43" s="210">
        <v>1.9599999999999999E-2</v>
      </c>
      <c r="AA43" s="211">
        <v>1.1599999999999999E-2</v>
      </c>
      <c r="AB43" s="212">
        <v>8.0000000000000002E-3</v>
      </c>
    </row>
    <row r="44" spans="2:28" ht="15" customHeight="1" x14ac:dyDescent="0.25">
      <c r="B44" s="196">
        <v>1996</v>
      </c>
      <c r="C44" s="193"/>
      <c r="D44" s="214">
        <v>9.3020883990871344</v>
      </c>
      <c r="E44" s="178">
        <v>0.97373760780051133</v>
      </c>
      <c r="F44" s="181">
        <v>0.9803964145496209</v>
      </c>
      <c r="G44" s="179"/>
      <c r="H44" s="210">
        <f t="shared" si="12"/>
        <v>4.5000000000000005E-2</v>
      </c>
      <c r="I44" s="211">
        <v>2.7000000000000003E-2</v>
      </c>
      <c r="J44" s="212">
        <v>1.8000000000000002E-2</v>
      </c>
      <c r="K44" s="179"/>
      <c r="L44" s="210">
        <f t="shared" si="13"/>
        <v>5.793667007150153E-2</v>
      </c>
      <c r="M44" s="211">
        <v>3.5536670071501526E-2</v>
      </c>
      <c r="N44" s="212">
        <v>2.2400000000000003E-2</v>
      </c>
      <c r="O44" s="179"/>
      <c r="P44" s="210">
        <f t="shared" si="14"/>
        <v>4.5000000000000005E-2</v>
      </c>
      <c r="Q44" s="211">
        <v>2.7000000000000003E-2</v>
      </c>
      <c r="R44" s="212">
        <v>1.8000000000000002E-2</v>
      </c>
      <c r="S44" s="179"/>
      <c r="T44" s="210">
        <f t="shared" si="15"/>
        <v>0.08</v>
      </c>
      <c r="U44" s="211">
        <v>4.8000000000000001E-2</v>
      </c>
      <c r="V44" s="212">
        <v>3.2000000000000001E-2</v>
      </c>
      <c r="W44" s="179"/>
      <c r="X44" s="213">
        <v>1.25</v>
      </c>
      <c r="Y44" s="208"/>
      <c r="Z44" s="210">
        <v>1.9599999999999999E-2</v>
      </c>
      <c r="AA44" s="211">
        <v>1.1599999999999999E-2</v>
      </c>
      <c r="AB44" s="212">
        <v>8.0000000000000002E-3</v>
      </c>
    </row>
    <row r="45" spans="2:28" ht="15" customHeight="1" x14ac:dyDescent="0.25">
      <c r="B45" s="196">
        <v>1997</v>
      </c>
      <c r="C45" s="193"/>
      <c r="D45" s="214">
        <v>9.8323060810388494</v>
      </c>
      <c r="E45" s="178">
        <v>0.97957640516070421</v>
      </c>
      <c r="F45" s="181">
        <v>0.98627879303691868</v>
      </c>
      <c r="G45" s="179"/>
      <c r="H45" s="210">
        <f t="shared" si="12"/>
        <v>0.05</v>
      </c>
      <c r="I45" s="211">
        <v>0.03</v>
      </c>
      <c r="J45" s="212">
        <v>0.02</v>
      </c>
      <c r="K45" s="179"/>
      <c r="L45" s="210">
        <f t="shared" si="13"/>
        <v>6.028600612870276E-2</v>
      </c>
      <c r="M45" s="211">
        <v>3.712600612870276E-2</v>
      </c>
      <c r="N45" s="212">
        <v>2.3160000000000004E-2</v>
      </c>
      <c r="O45" s="179"/>
      <c r="P45" s="210">
        <f t="shared" si="14"/>
        <v>0.05</v>
      </c>
      <c r="Q45" s="211">
        <v>0.03</v>
      </c>
      <c r="R45" s="212">
        <v>0.02</v>
      </c>
      <c r="S45" s="179"/>
      <c r="T45" s="210">
        <f t="shared" si="15"/>
        <v>0.08</v>
      </c>
      <c r="U45" s="211">
        <v>4.8000000000000001E-2</v>
      </c>
      <c r="V45" s="212">
        <v>3.2000000000000001E-2</v>
      </c>
      <c r="W45" s="179"/>
      <c r="X45" s="213">
        <v>1.25</v>
      </c>
      <c r="Y45" s="208"/>
      <c r="Z45" s="210">
        <v>1.9599999999999999E-2</v>
      </c>
      <c r="AA45" s="211">
        <v>1.1599999999999999E-2</v>
      </c>
      <c r="AB45" s="212">
        <v>8.0000000000000002E-3</v>
      </c>
    </row>
    <row r="46" spans="2:28" ht="15" customHeight="1" x14ac:dyDescent="0.25">
      <c r="B46" s="196">
        <v>1998</v>
      </c>
      <c r="C46" s="193"/>
      <c r="D46" s="214">
        <v>10.382921441496928</v>
      </c>
      <c r="E46" s="178">
        <v>0.99035455067938905</v>
      </c>
      <c r="F46" s="181">
        <v>0.9971278597603247</v>
      </c>
      <c r="G46" s="179"/>
      <c r="H46" s="210">
        <f t="shared" si="12"/>
        <v>5.5000000000000007E-2</v>
      </c>
      <c r="I46" s="211">
        <v>3.3000000000000002E-2</v>
      </c>
      <c r="J46" s="212">
        <v>2.2000000000000002E-2</v>
      </c>
      <c r="K46" s="179"/>
      <c r="L46" s="210">
        <f t="shared" si="13"/>
        <v>6.2635342185903983E-2</v>
      </c>
      <c r="M46" s="211">
        <v>3.8515342185903981E-2</v>
      </c>
      <c r="N46" s="212">
        <v>2.4120000000000003E-2</v>
      </c>
      <c r="O46" s="179"/>
      <c r="P46" s="210">
        <f t="shared" si="14"/>
        <v>5.5000000000000007E-2</v>
      </c>
      <c r="Q46" s="211">
        <v>3.3000000000000002E-2</v>
      </c>
      <c r="R46" s="212">
        <v>2.2000000000000002E-2</v>
      </c>
      <c r="S46" s="179"/>
      <c r="T46" s="210">
        <f t="shared" si="15"/>
        <v>0.08</v>
      </c>
      <c r="U46" s="211">
        <v>4.8000000000000001E-2</v>
      </c>
      <c r="V46" s="212">
        <v>3.2000000000000001E-2</v>
      </c>
      <c r="W46" s="179"/>
      <c r="X46" s="213">
        <v>1.25</v>
      </c>
      <c r="Y46" s="208"/>
      <c r="Z46" s="210">
        <v>1.9599999999999999E-2</v>
      </c>
      <c r="AA46" s="211">
        <v>1.1599999999999999E-2</v>
      </c>
      <c r="AB46" s="212">
        <v>8.0000000000000002E-3</v>
      </c>
    </row>
    <row r="47" spans="2:28" ht="15" customHeight="1" x14ac:dyDescent="0.25">
      <c r="B47" s="196">
        <v>1999</v>
      </c>
      <c r="C47" s="193"/>
      <c r="D47" s="214">
        <v>10.953980215166542</v>
      </c>
      <c r="E47" s="178">
        <v>1</v>
      </c>
      <c r="F47" s="181">
        <v>1.0067999999999999</v>
      </c>
      <c r="G47" s="179"/>
      <c r="H47" s="210">
        <f t="shared" si="12"/>
        <v>0.06</v>
      </c>
      <c r="I47" s="211">
        <v>3.5999999999999997E-2</v>
      </c>
      <c r="J47" s="212">
        <v>2.4000000000000004E-2</v>
      </c>
      <c r="K47" s="179"/>
      <c r="L47" s="210">
        <f t="shared" si="13"/>
        <v>6.4770173646578139E-2</v>
      </c>
      <c r="M47" s="211">
        <v>3.9730173646578139E-2</v>
      </c>
      <c r="N47" s="212">
        <v>2.5040000000000003E-2</v>
      </c>
      <c r="O47" s="179"/>
      <c r="P47" s="210">
        <f t="shared" si="14"/>
        <v>0.06</v>
      </c>
      <c r="Q47" s="211">
        <v>3.5999999999999997E-2</v>
      </c>
      <c r="R47" s="212">
        <v>2.4000000000000004E-2</v>
      </c>
      <c r="S47" s="179"/>
      <c r="T47" s="210">
        <f t="shared" si="15"/>
        <v>9.0000000000000011E-2</v>
      </c>
      <c r="U47" s="211">
        <v>5.4000000000000006E-2</v>
      </c>
      <c r="V47" s="212">
        <v>3.6000000000000004E-2</v>
      </c>
      <c r="W47" s="179"/>
      <c r="X47" s="213">
        <v>1.25</v>
      </c>
      <c r="Y47" s="208"/>
      <c r="Z47" s="210">
        <v>1.9599999999999999E-2</v>
      </c>
      <c r="AA47" s="211">
        <v>1.1599999999999999E-2</v>
      </c>
      <c r="AB47" s="212">
        <v>8.0000000000000002E-3</v>
      </c>
    </row>
    <row r="48" spans="2:28" ht="15" customHeight="1" x14ac:dyDescent="0.25">
      <c r="B48" s="196">
        <v>2000</v>
      </c>
      <c r="C48" s="193"/>
      <c r="D48" s="214">
        <v>11.53453656261005</v>
      </c>
      <c r="E48" s="178">
        <v>1.0089990654875243</v>
      </c>
      <c r="F48" s="181">
        <v>1.0150999999999999</v>
      </c>
      <c r="G48" s="179"/>
      <c r="H48" s="210">
        <f t="shared" si="12"/>
        <v>0.06</v>
      </c>
      <c r="I48" s="211">
        <v>3.5999999999999997E-2</v>
      </c>
      <c r="J48" s="212">
        <v>2.4000000000000004E-2</v>
      </c>
      <c r="K48" s="179"/>
      <c r="L48" s="210">
        <f t="shared" si="13"/>
        <v>6.4868232890704813E-2</v>
      </c>
      <c r="M48" s="211">
        <v>3.8948232890704815E-2</v>
      </c>
      <c r="N48" s="212">
        <v>2.5920000000000002E-2</v>
      </c>
      <c r="O48" s="179"/>
      <c r="P48" s="210">
        <f t="shared" si="14"/>
        <v>0.1</v>
      </c>
      <c r="Q48" s="211">
        <v>0.06</v>
      </c>
      <c r="R48" s="212">
        <v>0.04</v>
      </c>
      <c r="S48" s="179"/>
      <c r="T48" s="210">
        <f t="shared" si="15"/>
        <v>0.10500000000000001</v>
      </c>
      <c r="U48" s="211">
        <v>6.3E-2</v>
      </c>
      <c r="V48" s="212">
        <v>4.2000000000000003E-2</v>
      </c>
      <c r="W48" s="179"/>
      <c r="X48" s="213">
        <v>1.25</v>
      </c>
      <c r="Y48" s="208"/>
      <c r="Z48" s="210">
        <v>1.9599999999999999E-2</v>
      </c>
      <c r="AA48" s="211">
        <v>1.1599999999999999E-2</v>
      </c>
      <c r="AB48" s="212">
        <v>8.0000000000000002E-3</v>
      </c>
    </row>
    <row r="49" spans="2:28" ht="15" customHeight="1" x14ac:dyDescent="0.25">
      <c r="B49" s="196">
        <v>2001</v>
      </c>
      <c r="C49" s="193"/>
      <c r="D49" s="214">
        <v>11.707599999999999</v>
      </c>
      <c r="E49" s="178">
        <v>1.0170999999999999</v>
      </c>
      <c r="F49" s="181">
        <v>1.0316000000000001</v>
      </c>
      <c r="G49" s="179"/>
      <c r="H49" s="210">
        <f t="shared" si="12"/>
        <v>0.06</v>
      </c>
      <c r="I49" s="211">
        <v>3.5999999999999997E-2</v>
      </c>
      <c r="J49" s="212">
        <v>2.4000000000000004E-2</v>
      </c>
      <c r="K49" s="179"/>
      <c r="L49" s="210">
        <f t="shared" si="13"/>
        <v>6.4868232890704813E-2</v>
      </c>
      <c r="M49" s="211">
        <v>3.8908232890704816E-2</v>
      </c>
      <c r="N49" s="212">
        <v>2.596E-2</v>
      </c>
      <c r="O49" s="179"/>
      <c r="P49" s="210">
        <f t="shared" si="14"/>
        <v>0.1</v>
      </c>
      <c r="Q49" s="211">
        <v>0.06</v>
      </c>
      <c r="R49" s="212">
        <v>0.04</v>
      </c>
      <c r="S49" s="179"/>
      <c r="T49" s="210">
        <f t="shared" si="15"/>
        <v>0.10500000000000001</v>
      </c>
      <c r="U49" s="211">
        <v>6.3E-2</v>
      </c>
      <c r="V49" s="212">
        <v>4.2000000000000003E-2</v>
      </c>
      <c r="W49" s="179"/>
      <c r="X49" s="213">
        <v>1.25</v>
      </c>
      <c r="Y49" s="208"/>
      <c r="Z49" s="210">
        <v>0.02</v>
      </c>
      <c r="AA49" s="211">
        <v>1.2E-2</v>
      </c>
      <c r="AB49" s="212">
        <v>8.0000000000000002E-3</v>
      </c>
    </row>
    <row r="50" spans="2:28" ht="15" customHeight="1" x14ac:dyDescent="0.25">
      <c r="B50" s="196">
        <v>2002</v>
      </c>
      <c r="C50" s="193"/>
      <c r="D50" s="214">
        <v>11.8949</v>
      </c>
      <c r="E50" s="178">
        <v>1.0364</v>
      </c>
      <c r="F50" s="181">
        <v>1.0488500000000001</v>
      </c>
      <c r="G50" s="179"/>
      <c r="H50" s="210">
        <f t="shared" si="12"/>
        <v>0.06</v>
      </c>
      <c r="I50" s="211">
        <v>3.5999999999999997E-2</v>
      </c>
      <c r="J50" s="212">
        <v>2.4000000000000004E-2</v>
      </c>
      <c r="K50" s="179"/>
      <c r="L50" s="210">
        <f t="shared" si="13"/>
        <v>6.4691521961184884E-2</v>
      </c>
      <c r="M50" s="211">
        <v>3.873152196118488E-2</v>
      </c>
      <c r="N50" s="212">
        <v>2.596E-2</v>
      </c>
      <c r="O50" s="179"/>
      <c r="P50" s="210">
        <f t="shared" si="14"/>
        <v>0.12</v>
      </c>
      <c r="Q50" s="211">
        <v>7.1999999999999995E-2</v>
      </c>
      <c r="R50" s="212">
        <v>4.8000000000000008E-2</v>
      </c>
      <c r="S50" s="179"/>
      <c r="T50" s="210">
        <f t="shared" si="15"/>
        <v>0.125</v>
      </c>
      <c r="U50" s="211">
        <v>7.4999999999999997E-2</v>
      </c>
      <c r="V50" s="212">
        <v>0.05</v>
      </c>
      <c r="W50" s="179"/>
      <c r="X50" s="213">
        <v>1.25</v>
      </c>
      <c r="Y50" s="208"/>
      <c r="Z50" s="210">
        <v>0.02</v>
      </c>
      <c r="AA50" s="211">
        <v>1.2E-2</v>
      </c>
      <c r="AB50" s="212">
        <v>8.0000000000000002E-3</v>
      </c>
    </row>
    <row r="51" spans="2:28" ht="15" customHeight="1" x14ac:dyDescent="0.25">
      <c r="B51" s="196">
        <v>2003</v>
      </c>
      <c r="C51" s="193"/>
      <c r="D51" s="214">
        <v>12.0852</v>
      </c>
      <c r="E51" s="178">
        <v>1.0529999999999999</v>
      </c>
      <c r="F51" s="181">
        <v>1.0656000000000001</v>
      </c>
      <c r="G51" s="179"/>
      <c r="H51" s="210">
        <f t="shared" si="12"/>
        <v>0.06</v>
      </c>
      <c r="I51" s="211">
        <v>3.5999999999999997E-2</v>
      </c>
      <c r="J51" s="212">
        <v>2.4000000000000004E-2</v>
      </c>
      <c r="K51" s="179"/>
      <c r="L51" s="210">
        <f t="shared" si="13"/>
        <v>6.4691521961184884E-2</v>
      </c>
      <c r="M51" s="211">
        <v>3.8811521961184876E-2</v>
      </c>
      <c r="N51" s="212">
        <v>2.588E-2</v>
      </c>
      <c r="O51" s="179"/>
      <c r="P51" s="210">
        <f t="shared" si="14"/>
        <v>0.12</v>
      </c>
      <c r="Q51" s="211">
        <v>7.1999999999999995E-2</v>
      </c>
      <c r="R51" s="212">
        <v>4.8000000000000008E-2</v>
      </c>
      <c r="S51" s="179"/>
      <c r="T51" s="210">
        <f t="shared" si="15"/>
        <v>0.125</v>
      </c>
      <c r="U51" s="211">
        <v>7.4999999999999997E-2</v>
      </c>
      <c r="V51" s="212">
        <v>0.05</v>
      </c>
      <c r="W51" s="179"/>
      <c r="X51" s="213">
        <v>1.25</v>
      </c>
      <c r="Y51" s="208"/>
      <c r="Z51" s="210">
        <v>0.02</v>
      </c>
      <c r="AA51" s="211">
        <v>1.2E-2</v>
      </c>
      <c r="AB51" s="212">
        <v>8.0000000000000002E-3</v>
      </c>
    </row>
    <row r="52" spans="2:28" ht="15" customHeight="1" x14ac:dyDescent="0.25">
      <c r="B52" s="196">
        <v>2004</v>
      </c>
      <c r="C52" s="193"/>
      <c r="D52" s="214">
        <v>12.363200000000001</v>
      </c>
      <c r="E52" s="178">
        <v>1.0698000000000001</v>
      </c>
      <c r="F52" s="181">
        <v>1.0839000000000001</v>
      </c>
      <c r="G52" s="179"/>
      <c r="H52" s="210">
        <f t="shared" si="12"/>
        <v>0.06</v>
      </c>
      <c r="I52" s="211">
        <v>3.5999999999999997E-2</v>
      </c>
      <c r="J52" s="212">
        <v>2.4000000000000004E-2</v>
      </c>
      <c r="K52" s="179"/>
      <c r="L52" s="210">
        <f t="shared" si="13"/>
        <v>6.4579999999999999E-2</v>
      </c>
      <c r="M52" s="211">
        <v>3.8699999999999998E-2</v>
      </c>
      <c r="N52" s="212">
        <v>2.588E-2</v>
      </c>
      <c r="O52" s="179"/>
      <c r="P52" s="210">
        <f t="shared" si="14"/>
        <v>0.14000000000000001</v>
      </c>
      <c r="Q52" s="211">
        <v>8.3999999999999991E-2</v>
      </c>
      <c r="R52" s="212">
        <v>5.6000000000000008E-2</v>
      </c>
      <c r="S52" s="179"/>
      <c r="T52" s="210">
        <f t="shared" si="15"/>
        <v>0.14500000000000002</v>
      </c>
      <c r="U52" s="211">
        <v>8.6999999999999994E-2</v>
      </c>
      <c r="V52" s="212">
        <v>5.800000000000001E-2</v>
      </c>
      <c r="W52" s="179"/>
      <c r="X52" s="213">
        <v>1.25</v>
      </c>
      <c r="Y52" s="208"/>
      <c r="Z52" s="210">
        <v>0.02</v>
      </c>
      <c r="AA52" s="211">
        <v>1.2E-2</v>
      </c>
      <c r="AB52" s="212">
        <v>8.0000000000000002E-3</v>
      </c>
    </row>
    <row r="53" spans="2:28" ht="15" customHeight="1" x14ac:dyDescent="0.25">
      <c r="B53" s="196">
        <v>2005</v>
      </c>
      <c r="C53" s="193"/>
      <c r="D53" s="214">
        <v>12.66</v>
      </c>
      <c r="E53" s="178">
        <v>1.0886</v>
      </c>
      <c r="F53" s="181">
        <v>1.105</v>
      </c>
      <c r="G53" s="179"/>
      <c r="H53" s="210">
        <f t="shared" si="12"/>
        <v>0.06</v>
      </c>
      <c r="I53" s="211">
        <v>3.5999999999999997E-2</v>
      </c>
      <c r="J53" s="212">
        <v>2.4000000000000004E-2</v>
      </c>
      <c r="K53" s="179"/>
      <c r="L53" s="210">
        <f t="shared" si="13"/>
        <v>6.4500000000000002E-2</v>
      </c>
      <c r="M53" s="211">
        <v>3.8699999999999998E-2</v>
      </c>
      <c r="N53" s="212">
        <v>2.58E-2</v>
      </c>
      <c r="O53" s="179"/>
      <c r="P53" s="210">
        <f t="shared" si="14"/>
        <v>0.16</v>
      </c>
      <c r="Q53" s="211">
        <v>9.6000000000000002E-2</v>
      </c>
      <c r="R53" s="212">
        <v>6.4000000000000001E-2</v>
      </c>
      <c r="S53" s="179"/>
      <c r="T53" s="210">
        <f t="shared" si="15"/>
        <v>0.16</v>
      </c>
      <c r="U53" s="211">
        <v>9.6000000000000002E-2</v>
      </c>
      <c r="V53" s="212">
        <v>6.4000000000000001E-2</v>
      </c>
      <c r="W53" s="179"/>
      <c r="X53" s="213">
        <v>1.25</v>
      </c>
      <c r="Y53" s="208"/>
      <c r="Z53" s="210">
        <v>0.02</v>
      </c>
      <c r="AA53" s="211">
        <v>1.2E-2</v>
      </c>
      <c r="AB53" s="212">
        <v>8.0000000000000002E-3</v>
      </c>
    </row>
    <row r="54" spans="2:28" ht="15" customHeight="1" x14ac:dyDescent="0.25">
      <c r="B54" s="196">
        <v>2006</v>
      </c>
      <c r="C54" s="193"/>
      <c r="D54" s="214">
        <v>13.027100000000001</v>
      </c>
      <c r="E54" s="178">
        <v>1.1104000000000001</v>
      </c>
      <c r="F54" s="181">
        <v>1.1241000000000001</v>
      </c>
      <c r="G54" s="179"/>
      <c r="H54" s="210">
        <f t="shared" si="12"/>
        <v>0.06</v>
      </c>
      <c r="I54" s="211">
        <v>3.5999999999999997E-2</v>
      </c>
      <c r="J54" s="212">
        <v>2.4000000000000004E-2</v>
      </c>
      <c r="K54" s="179"/>
      <c r="L54" s="210">
        <f t="shared" si="13"/>
        <v>6.4500000000000002E-2</v>
      </c>
      <c r="M54" s="211">
        <v>3.8699999999999998E-2</v>
      </c>
      <c r="N54" s="212">
        <v>2.58E-2</v>
      </c>
      <c r="O54" s="179"/>
      <c r="P54" s="210">
        <f t="shared" si="14"/>
        <v>0.16</v>
      </c>
      <c r="Q54" s="211">
        <v>9.6000000000000002E-2</v>
      </c>
      <c r="R54" s="212">
        <v>6.4000000000000001E-2</v>
      </c>
      <c r="S54" s="179"/>
      <c r="T54" s="210">
        <f t="shared" si="15"/>
        <v>0.16</v>
      </c>
      <c r="U54" s="211">
        <v>9.6000000000000002E-2</v>
      </c>
      <c r="V54" s="212">
        <v>6.4000000000000001E-2</v>
      </c>
      <c r="W54" s="179"/>
      <c r="X54" s="213">
        <v>1.25</v>
      </c>
      <c r="Y54" s="208"/>
      <c r="Z54" s="210">
        <v>0.02</v>
      </c>
      <c r="AA54" s="211">
        <v>1.2E-2</v>
      </c>
      <c r="AB54" s="212">
        <v>8.0000000000000002E-3</v>
      </c>
    </row>
    <row r="55" spans="2:28" ht="15" customHeight="1" x14ac:dyDescent="0.25">
      <c r="B55" s="196">
        <v>2007</v>
      </c>
      <c r="C55" s="193"/>
      <c r="D55" s="214">
        <v>13.5091</v>
      </c>
      <c r="E55" s="215">
        <v>1.1287</v>
      </c>
      <c r="F55" s="181">
        <v>1.1432</v>
      </c>
      <c r="G55" s="179"/>
      <c r="H55" s="210">
        <f t="shared" si="12"/>
        <v>0.06</v>
      </c>
      <c r="I55" s="211">
        <v>3.5999999999999997E-2</v>
      </c>
      <c r="J55" s="212">
        <v>2.4000000000000004E-2</v>
      </c>
      <c r="K55" s="179"/>
      <c r="L55" s="210">
        <f t="shared" si="13"/>
        <v>6.4500000000000002E-2</v>
      </c>
      <c r="M55" s="211">
        <v>3.8699999999999998E-2</v>
      </c>
      <c r="N55" s="212">
        <v>2.58E-2</v>
      </c>
      <c r="O55" s="179"/>
      <c r="P55" s="210">
        <f t="shared" si="14"/>
        <v>0.16</v>
      </c>
      <c r="Q55" s="211">
        <v>9.6000000000000002E-2</v>
      </c>
      <c r="R55" s="212">
        <v>6.4000000000000001E-2</v>
      </c>
      <c r="S55" s="179"/>
      <c r="T55" s="210">
        <f t="shared" si="15"/>
        <v>0.16</v>
      </c>
      <c r="U55" s="211">
        <v>9.6000000000000002E-2</v>
      </c>
      <c r="V55" s="212">
        <v>6.4000000000000001E-2</v>
      </c>
      <c r="W55" s="179"/>
      <c r="X55" s="213">
        <v>1.25</v>
      </c>
      <c r="Y55" s="208"/>
      <c r="Z55" s="210">
        <v>0.02</v>
      </c>
      <c r="AA55" s="211">
        <v>1.2E-2</v>
      </c>
      <c r="AB55" s="212">
        <v>8.0000000000000002E-3</v>
      </c>
    </row>
    <row r="56" spans="2:28" ht="15" customHeight="1" x14ac:dyDescent="0.25">
      <c r="B56" s="196">
        <v>2008</v>
      </c>
      <c r="C56" s="193"/>
      <c r="D56" s="214">
        <v>13.968400000000001</v>
      </c>
      <c r="E56" s="215">
        <v>1.1479999999999999</v>
      </c>
      <c r="F56" s="181">
        <v>1.1606000000000001</v>
      </c>
      <c r="G56" s="179"/>
      <c r="H56" s="210">
        <f t="shared" si="12"/>
        <v>0.06</v>
      </c>
      <c r="I56" s="211">
        <v>3.5999999999999997E-2</v>
      </c>
      <c r="J56" s="212">
        <v>2.4000000000000004E-2</v>
      </c>
      <c r="K56" s="179"/>
      <c r="L56" s="210">
        <f t="shared" si="13"/>
        <v>6.4500000000000002E-2</v>
      </c>
      <c r="M56" s="211">
        <v>3.8699999999999998E-2</v>
      </c>
      <c r="N56" s="212">
        <v>2.58E-2</v>
      </c>
      <c r="O56" s="179"/>
      <c r="P56" s="210">
        <f t="shared" si="14"/>
        <v>0.16</v>
      </c>
      <c r="Q56" s="211">
        <v>9.6000000000000002E-2</v>
      </c>
      <c r="R56" s="212">
        <v>6.4000000000000001E-2</v>
      </c>
      <c r="S56" s="179"/>
      <c r="T56" s="210">
        <f t="shared" si="15"/>
        <v>0.16</v>
      </c>
      <c r="U56" s="211">
        <v>9.6000000000000002E-2</v>
      </c>
      <c r="V56" s="212">
        <v>6.4000000000000001E-2</v>
      </c>
      <c r="W56" s="179"/>
      <c r="X56" s="213">
        <v>1.25</v>
      </c>
      <c r="Y56" s="208"/>
      <c r="Z56" s="210">
        <v>0.02</v>
      </c>
      <c r="AA56" s="211">
        <v>1.2E-2</v>
      </c>
      <c r="AB56" s="212">
        <v>8.0000000000000002E-3</v>
      </c>
    </row>
    <row r="57" spans="2:28" x14ac:dyDescent="0.25">
      <c r="B57" s="196">
        <v>2009</v>
      </c>
      <c r="C57" s="193"/>
      <c r="D57" s="214">
        <v>14.219799999999999</v>
      </c>
      <c r="E57" s="215">
        <v>1.1648000000000001</v>
      </c>
      <c r="F57" s="181">
        <v>1.1760999999999999</v>
      </c>
      <c r="G57" s="179"/>
      <c r="H57" s="210">
        <f t="shared" si="12"/>
        <v>0.06</v>
      </c>
      <c r="I57" s="211">
        <v>3.5999999999999997E-2</v>
      </c>
      <c r="J57" s="212">
        <v>2.4000000000000004E-2</v>
      </c>
      <c r="K57" s="179"/>
      <c r="L57" s="210">
        <f t="shared" si="13"/>
        <v>6.4500000000000002E-2</v>
      </c>
      <c r="M57" s="211">
        <v>3.8699999999999998E-2</v>
      </c>
      <c r="N57" s="212">
        <v>2.58E-2</v>
      </c>
      <c r="O57" s="179"/>
      <c r="P57" s="210">
        <f t="shared" si="14"/>
        <v>0.16</v>
      </c>
      <c r="Q57" s="211">
        <v>9.6000000000000002E-2</v>
      </c>
      <c r="R57" s="212">
        <v>6.4000000000000001E-2</v>
      </c>
      <c r="S57" s="179"/>
      <c r="T57" s="210">
        <f t="shared" si="15"/>
        <v>0.16</v>
      </c>
      <c r="U57" s="211">
        <v>9.6000000000000002E-2</v>
      </c>
      <c r="V57" s="212">
        <v>6.4000000000000001E-2</v>
      </c>
      <c r="W57" s="179"/>
      <c r="X57" s="213">
        <v>1.25</v>
      </c>
      <c r="Y57" s="208"/>
      <c r="Z57" s="210">
        <v>0.02</v>
      </c>
      <c r="AA57" s="211">
        <v>1.2E-2</v>
      </c>
      <c r="AB57" s="212">
        <v>8.0000000000000002E-3</v>
      </c>
    </row>
    <row r="58" spans="2:28" x14ac:dyDescent="0.25">
      <c r="B58" s="196">
        <v>2010</v>
      </c>
      <c r="C58" s="193"/>
      <c r="D58" s="214">
        <v>14.4047</v>
      </c>
      <c r="E58" s="215">
        <v>1.1798999999999999</v>
      </c>
      <c r="F58" s="181">
        <v>1.1862999999999999</v>
      </c>
      <c r="G58" s="179"/>
      <c r="H58" s="210">
        <f t="shared" si="12"/>
        <v>0.06</v>
      </c>
      <c r="I58" s="211">
        <v>3.5999999999999997E-2</v>
      </c>
      <c r="J58" s="212">
        <v>2.4000000000000004E-2</v>
      </c>
      <c r="K58" s="179"/>
      <c r="L58" s="210">
        <f t="shared" si="13"/>
        <v>6.4500000000000002E-2</v>
      </c>
      <c r="M58" s="211">
        <v>3.8699999999999998E-2</v>
      </c>
      <c r="N58" s="212">
        <v>2.58E-2</v>
      </c>
      <c r="O58" s="179"/>
      <c r="P58" s="210">
        <f t="shared" si="14"/>
        <v>0.16</v>
      </c>
      <c r="Q58" s="211">
        <v>9.6000000000000002E-2</v>
      </c>
      <c r="R58" s="212">
        <v>6.4000000000000001E-2</v>
      </c>
      <c r="S58" s="179"/>
      <c r="T58" s="210">
        <f t="shared" si="15"/>
        <v>0.16</v>
      </c>
      <c r="U58" s="211">
        <v>9.6000000000000002E-2</v>
      </c>
      <c r="V58" s="212">
        <v>6.4000000000000001E-2</v>
      </c>
      <c r="W58" s="179"/>
      <c r="X58" s="213">
        <v>1.25</v>
      </c>
      <c r="Y58" s="208"/>
      <c r="Z58" s="210">
        <v>0.02</v>
      </c>
      <c r="AA58" s="211">
        <v>1.2E-2</v>
      </c>
      <c r="AB58" s="212">
        <v>8.0000000000000002E-3</v>
      </c>
    </row>
    <row r="59" spans="2:28" x14ac:dyDescent="0.25">
      <c r="B59" s="196">
        <v>2011</v>
      </c>
      <c r="C59" s="193"/>
      <c r="D59" s="214">
        <v>14.7216</v>
      </c>
      <c r="E59" s="215">
        <v>1.1883999999999999</v>
      </c>
      <c r="F59" s="181">
        <v>1.2072000000000001</v>
      </c>
      <c r="G59" s="179"/>
      <c r="H59" s="210">
        <f t="shared" si="12"/>
        <v>0.06</v>
      </c>
      <c r="I59" s="211">
        <v>3.5999999999999997E-2</v>
      </c>
      <c r="J59" s="212">
        <v>2.4000000000000004E-2</v>
      </c>
      <c r="K59" s="179"/>
      <c r="L59" s="210">
        <f t="shared" si="13"/>
        <v>6.4500000000000002E-2</v>
      </c>
      <c r="M59" s="211">
        <v>3.8699999999999998E-2</v>
      </c>
      <c r="N59" s="212">
        <v>2.58E-2</v>
      </c>
      <c r="O59" s="179"/>
      <c r="P59" s="210">
        <f t="shared" si="14"/>
        <v>0.16</v>
      </c>
      <c r="Q59" s="211">
        <v>9.6000000000000002E-2</v>
      </c>
      <c r="R59" s="212">
        <v>6.4000000000000001E-2</v>
      </c>
      <c r="S59" s="179"/>
      <c r="T59" s="210">
        <f t="shared" si="15"/>
        <v>0.16</v>
      </c>
      <c r="U59" s="211">
        <v>9.6000000000000002E-2</v>
      </c>
      <c r="V59" s="212">
        <v>6.4000000000000001E-2</v>
      </c>
      <c r="W59" s="179"/>
      <c r="X59" s="213">
        <v>1.25</v>
      </c>
      <c r="Y59" s="208"/>
      <c r="Z59" s="210">
        <v>0.02</v>
      </c>
      <c r="AA59" s="211">
        <v>1.2E-2</v>
      </c>
      <c r="AB59" s="212">
        <v>8.0000000000000002E-3</v>
      </c>
    </row>
    <row r="60" spans="2:28" x14ac:dyDescent="0.25">
      <c r="B60" s="196">
        <v>2012</v>
      </c>
      <c r="C60" s="193"/>
      <c r="D60" s="214">
        <v>15.0528</v>
      </c>
      <c r="E60" s="215">
        <v>1.2135</v>
      </c>
      <c r="F60" s="181">
        <v>1.2343999999999999</v>
      </c>
      <c r="G60" s="179"/>
      <c r="H60" s="210">
        <f t="shared" si="12"/>
        <v>0.06</v>
      </c>
      <c r="I60" s="211">
        <v>3.5999999999999997E-2</v>
      </c>
      <c r="J60" s="212">
        <v>2.4000000000000004E-2</v>
      </c>
      <c r="K60" s="179"/>
      <c r="L60" s="210">
        <f t="shared" si="13"/>
        <v>6.4500000000000002E-2</v>
      </c>
      <c r="M60" s="211">
        <v>3.8699999999999998E-2</v>
      </c>
      <c r="N60" s="212">
        <v>2.58E-2</v>
      </c>
      <c r="O60" s="179"/>
      <c r="P60" s="210">
        <f t="shared" si="14"/>
        <v>0.16</v>
      </c>
      <c r="Q60" s="211">
        <v>9.6000000000000002E-2</v>
      </c>
      <c r="R60" s="212">
        <v>6.4000000000000001E-2</v>
      </c>
      <c r="S60" s="179"/>
      <c r="T60" s="210">
        <f t="shared" si="15"/>
        <v>0.16</v>
      </c>
      <c r="U60" s="211">
        <v>9.6000000000000002E-2</v>
      </c>
      <c r="V60" s="212">
        <v>6.4000000000000001E-2</v>
      </c>
      <c r="W60" s="179"/>
      <c r="X60" s="213">
        <v>1.25</v>
      </c>
      <c r="Y60" s="208"/>
      <c r="Z60" s="210">
        <v>0.02</v>
      </c>
      <c r="AA60" s="211">
        <v>1.2E-2</v>
      </c>
      <c r="AB60" s="212">
        <v>8.0000000000000002E-3</v>
      </c>
    </row>
    <row r="61" spans="2:28" x14ac:dyDescent="0.25">
      <c r="B61" s="196">
        <v>2013</v>
      </c>
      <c r="C61" s="193"/>
      <c r="D61" s="214">
        <v>15.228400000000001</v>
      </c>
      <c r="E61" s="215">
        <v>1.2414000000000001</v>
      </c>
      <c r="F61" s="181">
        <v>1.2487999999999999</v>
      </c>
      <c r="G61" s="179"/>
      <c r="H61" s="210">
        <f t="shared" si="12"/>
        <v>0.06</v>
      </c>
      <c r="I61" s="211">
        <v>3.5999999999999997E-2</v>
      </c>
      <c r="J61" s="212">
        <v>2.4000000000000004E-2</v>
      </c>
      <c r="K61" s="179"/>
      <c r="L61" s="210">
        <f t="shared" si="13"/>
        <v>6.4500000000000002E-2</v>
      </c>
      <c r="M61" s="211">
        <v>3.8699999999999998E-2</v>
      </c>
      <c r="N61" s="212">
        <v>2.58E-2</v>
      </c>
      <c r="O61" s="179"/>
      <c r="P61" s="210">
        <f t="shared" si="14"/>
        <v>0.16</v>
      </c>
      <c r="Q61" s="211">
        <v>9.6000000000000002E-2</v>
      </c>
      <c r="R61" s="212">
        <v>6.4000000000000001E-2</v>
      </c>
      <c r="S61" s="179"/>
      <c r="T61" s="210">
        <f t="shared" si="15"/>
        <v>0.16</v>
      </c>
      <c r="U61" s="211">
        <v>9.6000000000000002E-2</v>
      </c>
      <c r="V61" s="212">
        <v>6.4000000000000001E-2</v>
      </c>
      <c r="W61" s="179"/>
      <c r="X61" s="213">
        <v>1.25</v>
      </c>
      <c r="Y61" s="208"/>
      <c r="Z61" s="210">
        <v>0.02</v>
      </c>
      <c r="AA61" s="211">
        <v>1.2E-2</v>
      </c>
      <c r="AB61" s="212">
        <v>8.0000000000000002E-3</v>
      </c>
    </row>
    <row r="62" spans="2:28" x14ac:dyDescent="0.25">
      <c r="B62" s="196">
        <v>2014</v>
      </c>
      <c r="C62" s="193"/>
      <c r="D62" s="214">
        <v>15.258900000000001</v>
      </c>
      <c r="E62" s="215">
        <v>1.2513000000000001</v>
      </c>
      <c r="F62" s="181">
        <v>1.2513000000000001</v>
      </c>
      <c r="G62" s="179"/>
      <c r="H62" s="210">
        <f t="shared" si="12"/>
        <v>6.0999999999999999E-2</v>
      </c>
      <c r="I62" s="211">
        <v>3.6600000000000001E-2</v>
      </c>
      <c r="J62" s="212">
        <v>2.4399999999999998E-2</v>
      </c>
      <c r="K62" s="179"/>
      <c r="L62" s="210">
        <f t="shared" si="13"/>
        <v>6.5299999999999997E-2</v>
      </c>
      <c r="M62" s="211">
        <v>3.918E-2</v>
      </c>
      <c r="N62" s="212">
        <v>2.6120000000000001E-2</v>
      </c>
      <c r="O62" s="179"/>
      <c r="P62" s="210">
        <f t="shared" si="14"/>
        <v>0.161</v>
      </c>
      <c r="Q62" s="211">
        <v>9.6600000000000005E-2</v>
      </c>
      <c r="R62" s="212">
        <v>6.4399999999999999E-2</v>
      </c>
      <c r="S62" s="179"/>
      <c r="T62" s="210">
        <f t="shared" si="15"/>
        <v>0.161</v>
      </c>
      <c r="U62" s="211">
        <v>9.6600000000000005E-2</v>
      </c>
      <c r="V62" s="212">
        <v>6.4399999999999999E-2</v>
      </c>
      <c r="W62" s="179"/>
      <c r="X62" s="213">
        <v>1.25</v>
      </c>
      <c r="Y62" s="208"/>
      <c r="Z62" s="210">
        <v>0.02</v>
      </c>
      <c r="AA62" s="211">
        <v>1.2E-2</v>
      </c>
      <c r="AB62" s="212">
        <v>8.0000000000000002E-3</v>
      </c>
    </row>
    <row r="63" spans="2:28" x14ac:dyDescent="0.25">
      <c r="B63" s="196">
        <v>2015</v>
      </c>
      <c r="C63" s="193"/>
      <c r="D63" s="214">
        <v>15.258900000000001</v>
      </c>
      <c r="E63" s="215">
        <v>1.2513000000000001</v>
      </c>
      <c r="F63" s="181">
        <v>1.2513000000000001</v>
      </c>
      <c r="G63" s="179"/>
      <c r="H63" s="210">
        <f t="shared" si="12"/>
        <v>6.2E-2</v>
      </c>
      <c r="I63" s="211">
        <v>3.7200000000000004E-2</v>
      </c>
      <c r="J63" s="212">
        <v>2.4799999999999996E-2</v>
      </c>
      <c r="K63" s="179"/>
      <c r="L63" s="210">
        <f t="shared" si="13"/>
        <v>6.6100000000000006E-2</v>
      </c>
      <c r="M63" s="211">
        <v>3.9660000000000001E-2</v>
      </c>
      <c r="N63" s="212">
        <v>2.6440000000000002E-2</v>
      </c>
      <c r="O63" s="179"/>
      <c r="P63" s="210">
        <f t="shared" si="14"/>
        <v>0.16200000000000001</v>
      </c>
      <c r="Q63" s="211">
        <v>9.7199999999999995E-2</v>
      </c>
      <c r="R63" s="212">
        <v>6.480000000000001E-2</v>
      </c>
      <c r="S63" s="179"/>
      <c r="T63" s="210">
        <f t="shared" si="15"/>
        <v>0.16200000000000001</v>
      </c>
      <c r="U63" s="211">
        <v>9.7199999999999995E-2</v>
      </c>
      <c r="V63" s="212">
        <v>6.480000000000001E-2</v>
      </c>
      <c r="W63" s="179"/>
      <c r="X63" s="213">
        <v>1.25</v>
      </c>
      <c r="Y63" s="208"/>
      <c r="Z63" s="210">
        <v>0.02</v>
      </c>
      <c r="AA63" s="211">
        <v>1.2E-2</v>
      </c>
      <c r="AB63" s="212">
        <v>8.0000000000000002E-3</v>
      </c>
    </row>
    <row r="64" spans="2:28" x14ac:dyDescent="0.25">
      <c r="B64" s="196">
        <v>2016</v>
      </c>
      <c r="C64" s="193"/>
      <c r="D64" s="214">
        <v>15.6556</v>
      </c>
      <c r="E64" s="215">
        <v>1.2513000000000001</v>
      </c>
      <c r="F64" s="181">
        <v>1.2513000000000001</v>
      </c>
      <c r="G64" s="179"/>
      <c r="H64" s="210">
        <f t="shared" si="12"/>
        <v>6.2E-2</v>
      </c>
      <c r="I64" s="211">
        <v>3.7200000000000004E-2</v>
      </c>
      <c r="J64" s="212">
        <v>2.4799999999999996E-2</v>
      </c>
      <c r="K64" s="179"/>
      <c r="L64" s="210">
        <f t="shared" si="13"/>
        <v>6.6100000000000006E-2</v>
      </c>
      <c r="M64" s="211">
        <v>3.9660000000000001E-2</v>
      </c>
      <c r="N64" s="212">
        <v>2.6440000000000002E-2</v>
      </c>
      <c r="O64" s="179"/>
      <c r="P64" s="210">
        <f t="shared" si="14"/>
        <v>0.16200000000000001</v>
      </c>
      <c r="Q64" s="211">
        <v>9.7199999999999995E-2</v>
      </c>
      <c r="R64" s="212">
        <v>6.480000000000001E-2</v>
      </c>
      <c r="S64" s="179"/>
      <c r="T64" s="210">
        <f t="shared" si="15"/>
        <v>0.16200000000000001</v>
      </c>
      <c r="U64" s="211">
        <v>9.7199999999999995E-2</v>
      </c>
      <c r="V64" s="212">
        <v>6.480000000000001E-2</v>
      </c>
      <c r="W64" s="179"/>
      <c r="X64" s="213">
        <v>1.25</v>
      </c>
      <c r="Y64" s="208"/>
      <c r="Z64" s="210">
        <v>0.02</v>
      </c>
      <c r="AA64" s="211">
        <v>1.2E-2</v>
      </c>
      <c r="AB64" s="212">
        <v>8.0000000000000002E-3</v>
      </c>
    </row>
    <row r="65" spans="2:28" x14ac:dyDescent="0.25">
      <c r="B65" s="196">
        <v>2017</v>
      </c>
      <c r="C65" s="193"/>
      <c r="D65" s="214">
        <v>16.187899999999999</v>
      </c>
      <c r="E65" s="215">
        <v>1.2513000000000001</v>
      </c>
      <c r="F65" s="181">
        <v>1.2513000000000001</v>
      </c>
      <c r="G65" s="179"/>
      <c r="H65" s="210">
        <f t="shared" si="12"/>
        <v>6.2E-2</v>
      </c>
      <c r="I65" s="211">
        <v>3.7200000000000004E-2</v>
      </c>
      <c r="J65" s="212">
        <v>2.4799999999999996E-2</v>
      </c>
      <c r="K65" s="179"/>
      <c r="L65" s="210">
        <f t="shared" si="13"/>
        <v>6.6100000000000006E-2</v>
      </c>
      <c r="M65" s="211">
        <v>3.9660000000000001E-2</v>
      </c>
      <c r="N65" s="212">
        <v>2.6440000000000002E-2</v>
      </c>
      <c r="O65" s="179"/>
      <c r="P65" s="210">
        <f t="shared" si="14"/>
        <v>0.16200000000000001</v>
      </c>
      <c r="Q65" s="211">
        <v>9.7199999999999995E-2</v>
      </c>
      <c r="R65" s="212">
        <v>6.480000000000001E-2</v>
      </c>
      <c r="S65" s="179"/>
      <c r="T65" s="210">
        <f t="shared" si="15"/>
        <v>0.16200000000000001</v>
      </c>
      <c r="U65" s="211">
        <v>9.7199999999999995E-2</v>
      </c>
      <c r="V65" s="212">
        <v>6.480000000000001E-2</v>
      </c>
      <c r="W65" s="179"/>
      <c r="X65" s="213">
        <v>1.25</v>
      </c>
      <c r="Y65" s="208"/>
      <c r="Z65" s="210">
        <v>0.02</v>
      </c>
      <c r="AA65" s="211">
        <v>1.2E-2</v>
      </c>
      <c r="AB65" s="212">
        <v>8.0000000000000002E-3</v>
      </c>
    </row>
    <row r="66" spans="2:28" ht="15.75" thickBot="1" x14ac:dyDescent="0.3">
      <c r="B66" s="197">
        <v>2018</v>
      </c>
      <c r="C66" s="193"/>
      <c r="D66" s="216">
        <v>16.7226</v>
      </c>
      <c r="E66" s="217">
        <v>1.2587999999999999</v>
      </c>
      <c r="F66" s="182">
        <v>1.2525500000000001</v>
      </c>
      <c r="G66" s="179"/>
      <c r="H66" s="218">
        <f t="shared" si="12"/>
        <v>6.2E-2</v>
      </c>
      <c r="I66" s="219">
        <v>3.7200000000000004E-2</v>
      </c>
      <c r="J66" s="220">
        <v>2.4799999999999996E-2</v>
      </c>
      <c r="K66" s="179"/>
      <c r="L66" s="218">
        <f t="shared" si="13"/>
        <v>6.6100000000000006E-2</v>
      </c>
      <c r="M66" s="219">
        <v>3.9660000000000001E-2</v>
      </c>
      <c r="N66" s="220">
        <v>2.6440000000000002E-2</v>
      </c>
      <c r="O66" s="179"/>
      <c r="P66" s="218">
        <f t="shared" si="14"/>
        <v>0.16200000000000001</v>
      </c>
      <c r="Q66" s="219">
        <v>9.7199999999999995E-2</v>
      </c>
      <c r="R66" s="220">
        <v>6.480000000000001E-2</v>
      </c>
      <c r="S66" s="179"/>
      <c r="T66" s="218">
        <f t="shared" si="15"/>
        <v>0.16200000000000001</v>
      </c>
      <c r="U66" s="219">
        <v>9.7199999999999995E-2</v>
      </c>
      <c r="V66" s="220">
        <v>6.480000000000001E-2</v>
      </c>
      <c r="W66" s="179"/>
      <c r="X66" s="221">
        <v>1.25</v>
      </c>
      <c r="Y66" s="208"/>
      <c r="Z66" s="218">
        <v>0.02</v>
      </c>
      <c r="AA66" s="219">
        <v>1.2E-2</v>
      </c>
      <c r="AB66" s="220">
        <v>8.0000000000000002E-3</v>
      </c>
    </row>
  </sheetData>
  <mergeCells count="2">
    <mergeCell ref="H2:AB2"/>
    <mergeCell ref="D2:F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X66"/>
  <sheetViews>
    <sheetView workbookViewId="0">
      <pane xSplit="2" topLeftCell="C1" activePane="topRight" state="frozen"/>
      <selection pane="topRight" activeCell="D16" sqref="D16"/>
    </sheetView>
  </sheetViews>
  <sheetFormatPr baseColWidth="10" defaultColWidth="11.42578125" defaultRowHeight="15" x14ac:dyDescent="0.25"/>
  <cols>
    <col min="1" max="1" width="1.85546875" style="176" customWidth="1"/>
    <col min="2" max="2" width="9.7109375" style="176" customWidth="1"/>
    <col min="3" max="3" width="3.7109375" style="191" customWidth="1"/>
    <col min="4" max="6" width="22.85546875" style="176" customWidth="1"/>
    <col min="7" max="7" width="3.7109375" style="176" customWidth="1"/>
    <col min="8" max="10" width="11.42578125" style="176"/>
    <col min="11" max="11" width="3.7109375" style="176" customWidth="1"/>
    <col min="12" max="14" width="11.42578125" style="176"/>
    <col min="15" max="15" width="3.7109375" style="176" customWidth="1"/>
    <col min="16" max="16" width="11.42578125" style="176"/>
    <col min="17" max="17" width="3.7109375" style="176" customWidth="1"/>
    <col min="18" max="20" width="11.42578125" style="176"/>
    <col min="21" max="21" width="3.7109375" style="176" customWidth="1"/>
    <col min="22" max="16384" width="11.42578125" style="176"/>
  </cols>
  <sheetData>
    <row r="1" spans="2:24" ht="15.75" thickBot="1" x14ac:dyDescent="0.3">
      <c r="D1" s="176" t="s">
        <v>62</v>
      </c>
      <c r="E1" s="198"/>
      <c r="F1" s="198"/>
    </row>
    <row r="2" spans="2:24" ht="15.75" thickBot="1" x14ac:dyDescent="0.3">
      <c r="D2" s="521" t="s">
        <v>93</v>
      </c>
      <c r="E2" s="522"/>
      <c r="F2" s="523"/>
      <c r="H2" s="521" t="s">
        <v>81</v>
      </c>
      <c r="I2" s="522"/>
      <c r="J2" s="522"/>
      <c r="K2" s="522"/>
      <c r="L2" s="522"/>
      <c r="M2" s="522"/>
      <c r="N2" s="522"/>
      <c r="O2" s="522"/>
      <c r="P2" s="522"/>
      <c r="Q2" s="522"/>
      <c r="R2" s="522"/>
      <c r="S2" s="522"/>
      <c r="T2" s="522"/>
      <c r="U2" s="522"/>
      <c r="V2" s="522"/>
      <c r="W2" s="522"/>
      <c r="X2" s="523"/>
    </row>
    <row r="3" spans="2:24" ht="15.75" thickBot="1" x14ac:dyDescent="0.3"/>
    <row r="4" spans="2:24" ht="63" customHeight="1" thickBot="1" x14ac:dyDescent="0.3">
      <c r="B4" s="194" t="s">
        <v>1</v>
      </c>
      <c r="C4" s="192"/>
      <c r="D4" s="186" t="s">
        <v>86</v>
      </c>
      <c r="E4" s="188" t="s">
        <v>91</v>
      </c>
      <c r="F4" s="184" t="s">
        <v>80</v>
      </c>
      <c r="G4" s="179"/>
      <c r="H4" s="186" t="s">
        <v>113</v>
      </c>
      <c r="I4" s="187" t="s">
        <v>83</v>
      </c>
      <c r="J4" s="184" t="s">
        <v>84</v>
      </c>
      <c r="L4" s="186" t="s">
        <v>114</v>
      </c>
      <c r="M4" s="187" t="s">
        <v>83</v>
      </c>
      <c r="N4" s="184" t="s">
        <v>84</v>
      </c>
      <c r="O4" s="179"/>
      <c r="P4" s="189" t="s">
        <v>85</v>
      </c>
      <c r="Q4" s="190"/>
      <c r="R4" s="186" t="s">
        <v>88</v>
      </c>
      <c r="S4" s="187" t="s">
        <v>89</v>
      </c>
      <c r="T4" s="184" t="s">
        <v>90</v>
      </c>
      <c r="U4" s="190"/>
      <c r="V4" s="186" t="s">
        <v>115</v>
      </c>
      <c r="W4" s="187" t="s">
        <v>83</v>
      </c>
      <c r="X4" s="184" t="s">
        <v>84</v>
      </c>
    </row>
    <row r="5" spans="2:24" ht="15" customHeight="1" x14ac:dyDescent="0.25">
      <c r="B5" s="195">
        <v>1957</v>
      </c>
      <c r="C5" s="193"/>
      <c r="D5" s="203">
        <v>0.17684</v>
      </c>
      <c r="E5" s="185">
        <v>2.2866999999999998E-2</v>
      </c>
      <c r="F5" s="183">
        <v>2.2867352585611556E-2</v>
      </c>
      <c r="G5" s="179"/>
      <c r="H5" s="204">
        <f>I5+J5</f>
        <v>0.08</v>
      </c>
      <c r="I5" s="205">
        <f>I6</f>
        <v>0.06</v>
      </c>
      <c r="J5" s="206">
        <f t="shared" ref="J5:J10" si="0">J6</f>
        <v>0.02</v>
      </c>
      <c r="K5" s="179"/>
      <c r="L5" s="204">
        <f>M5+N5</f>
        <v>0.13810000000000003</v>
      </c>
      <c r="M5" s="205">
        <f>M6</f>
        <v>8.9050000000000018E-2</v>
      </c>
      <c r="N5" s="206">
        <f t="shared" ref="N5:N10" si="1">N6</f>
        <v>4.9050000000000003E-2</v>
      </c>
      <c r="O5" s="179"/>
      <c r="P5" s="207">
        <f t="shared" ref="P5:P9" si="2">P6</f>
        <v>0.9</v>
      </c>
      <c r="Q5" s="208"/>
      <c r="R5" s="204"/>
      <c r="S5" s="205"/>
      <c r="T5" s="206"/>
      <c r="U5" s="208"/>
      <c r="V5" s="204"/>
      <c r="W5" s="205"/>
      <c r="X5" s="206"/>
    </row>
    <row r="6" spans="2:24" ht="15" customHeight="1" x14ac:dyDescent="0.25">
      <c r="B6" s="196">
        <v>1958</v>
      </c>
      <c r="C6" s="193"/>
      <c r="D6" s="209">
        <v>0.19818</v>
      </c>
      <c r="E6" s="177">
        <v>2.5153999999999999E-2</v>
      </c>
      <c r="F6" s="180">
        <v>2.6297455473453288E-2</v>
      </c>
      <c r="G6" s="179"/>
      <c r="H6" s="210">
        <f t="shared" ref="H6:H66" si="3">I6+J6</f>
        <v>0.08</v>
      </c>
      <c r="I6" s="211">
        <f t="shared" ref="I6:I10" si="4">I7</f>
        <v>0.06</v>
      </c>
      <c r="J6" s="212">
        <f t="shared" si="0"/>
        <v>0.02</v>
      </c>
      <c r="K6" s="179"/>
      <c r="L6" s="210">
        <f t="shared" ref="L6:L66" si="5">M6+N6</f>
        <v>0.13810000000000003</v>
      </c>
      <c r="M6" s="211">
        <f t="shared" ref="M6:M10" si="6">M7</f>
        <v>8.9050000000000018E-2</v>
      </c>
      <c r="N6" s="212">
        <f t="shared" si="1"/>
        <v>4.9050000000000003E-2</v>
      </c>
      <c r="O6" s="179"/>
      <c r="P6" s="213">
        <f t="shared" si="2"/>
        <v>0.9</v>
      </c>
      <c r="Q6" s="208"/>
      <c r="R6" s="210"/>
      <c r="S6" s="211"/>
      <c r="T6" s="212"/>
      <c r="U6" s="208"/>
      <c r="V6" s="210"/>
      <c r="W6" s="211"/>
      <c r="X6" s="212"/>
    </row>
    <row r="7" spans="2:24" ht="15" customHeight="1" x14ac:dyDescent="0.25">
      <c r="B7" s="196">
        <v>1959</v>
      </c>
      <c r="C7" s="193"/>
      <c r="D7" s="209">
        <v>0.21648000000000001</v>
      </c>
      <c r="E7" s="177">
        <v>2.8965000000000001E-2</v>
      </c>
      <c r="F7" s="180">
        <v>2.9727558361295026E-2</v>
      </c>
      <c r="G7" s="179"/>
      <c r="H7" s="210">
        <f t="shared" si="3"/>
        <v>0.08</v>
      </c>
      <c r="I7" s="211">
        <f t="shared" si="4"/>
        <v>0.06</v>
      </c>
      <c r="J7" s="212">
        <f t="shared" si="0"/>
        <v>0.02</v>
      </c>
      <c r="K7" s="179"/>
      <c r="L7" s="210">
        <f t="shared" si="5"/>
        <v>0.13810000000000003</v>
      </c>
      <c r="M7" s="211">
        <f t="shared" si="6"/>
        <v>8.9050000000000018E-2</v>
      </c>
      <c r="N7" s="212">
        <f t="shared" si="1"/>
        <v>4.9050000000000003E-2</v>
      </c>
      <c r="O7" s="179"/>
      <c r="P7" s="213">
        <f t="shared" si="2"/>
        <v>0.9</v>
      </c>
      <c r="Q7" s="208"/>
      <c r="R7" s="210"/>
      <c r="S7" s="211"/>
      <c r="T7" s="212"/>
      <c r="U7" s="208"/>
      <c r="V7" s="210"/>
      <c r="W7" s="211"/>
      <c r="X7" s="212"/>
    </row>
    <row r="8" spans="2:24" ht="15" customHeight="1" x14ac:dyDescent="0.25">
      <c r="B8" s="196">
        <v>1960</v>
      </c>
      <c r="C8" s="193"/>
      <c r="D8" s="214">
        <v>0.23172000000000001</v>
      </c>
      <c r="E8" s="178">
        <v>3.2014000000000001E-2</v>
      </c>
      <c r="F8" s="181">
        <v>3.2776538706043232E-2</v>
      </c>
      <c r="G8" s="179"/>
      <c r="H8" s="210">
        <f t="shared" si="3"/>
        <v>0.08</v>
      </c>
      <c r="I8" s="211">
        <f t="shared" si="4"/>
        <v>0.06</v>
      </c>
      <c r="J8" s="212">
        <f t="shared" si="0"/>
        <v>0.02</v>
      </c>
      <c r="K8" s="179"/>
      <c r="L8" s="210">
        <f t="shared" si="5"/>
        <v>0.13810000000000003</v>
      </c>
      <c r="M8" s="211">
        <f t="shared" si="6"/>
        <v>8.9050000000000018E-2</v>
      </c>
      <c r="N8" s="212">
        <f t="shared" si="1"/>
        <v>4.9050000000000003E-2</v>
      </c>
      <c r="O8" s="179"/>
      <c r="P8" s="213">
        <f t="shared" si="2"/>
        <v>0.9</v>
      </c>
      <c r="Q8" s="208"/>
      <c r="R8" s="210"/>
      <c r="S8" s="211"/>
      <c r="T8" s="212"/>
      <c r="U8" s="208"/>
      <c r="V8" s="210"/>
      <c r="W8" s="211"/>
      <c r="X8" s="212"/>
    </row>
    <row r="9" spans="2:24" ht="15" customHeight="1" x14ac:dyDescent="0.25">
      <c r="B9" s="196">
        <v>1961</v>
      </c>
      <c r="C9" s="193"/>
      <c r="D9" s="214">
        <v>0.25763999999999998</v>
      </c>
      <c r="E9" s="177">
        <v>3.5062999999999997E-2</v>
      </c>
      <c r="F9" s="181">
        <v>3.5063273964604388E-2</v>
      </c>
      <c r="G9" s="179"/>
      <c r="H9" s="210">
        <f t="shared" si="3"/>
        <v>0.08</v>
      </c>
      <c r="I9" s="211">
        <f t="shared" si="4"/>
        <v>0.06</v>
      </c>
      <c r="J9" s="212">
        <f t="shared" si="0"/>
        <v>0.02</v>
      </c>
      <c r="K9" s="179"/>
      <c r="L9" s="210">
        <f t="shared" si="5"/>
        <v>0.13810000000000003</v>
      </c>
      <c r="M9" s="211">
        <f t="shared" si="6"/>
        <v>8.9050000000000018E-2</v>
      </c>
      <c r="N9" s="212">
        <f t="shared" si="1"/>
        <v>4.9050000000000003E-2</v>
      </c>
      <c r="O9" s="179"/>
      <c r="P9" s="213">
        <f t="shared" si="2"/>
        <v>0.9</v>
      </c>
      <c r="Q9" s="208"/>
      <c r="R9" s="210"/>
      <c r="S9" s="211"/>
      <c r="T9" s="212"/>
      <c r="U9" s="208"/>
      <c r="V9" s="210"/>
      <c r="W9" s="211"/>
      <c r="X9" s="212"/>
    </row>
    <row r="10" spans="2:24" ht="15" customHeight="1" x14ac:dyDescent="0.25">
      <c r="B10" s="196">
        <v>1962</v>
      </c>
      <c r="C10" s="193"/>
      <c r="D10" s="214">
        <v>0.28355999999999998</v>
      </c>
      <c r="E10" s="177">
        <v>3.8112E-2</v>
      </c>
      <c r="F10" s="181">
        <v>3.8493376852446123E-2</v>
      </c>
      <c r="G10" s="179"/>
      <c r="H10" s="210">
        <f t="shared" si="3"/>
        <v>0.08</v>
      </c>
      <c r="I10" s="211">
        <f t="shared" si="4"/>
        <v>0.06</v>
      </c>
      <c r="J10" s="212">
        <f t="shared" si="0"/>
        <v>0.02</v>
      </c>
      <c r="K10" s="179"/>
      <c r="L10" s="210">
        <f t="shared" si="5"/>
        <v>0.13810000000000003</v>
      </c>
      <c r="M10" s="211">
        <f t="shared" si="6"/>
        <v>8.9050000000000018E-2</v>
      </c>
      <c r="N10" s="212">
        <f t="shared" si="1"/>
        <v>4.9050000000000003E-2</v>
      </c>
      <c r="O10" s="179"/>
      <c r="P10" s="213">
        <f>P11</f>
        <v>0.9</v>
      </c>
      <c r="Q10" s="208"/>
      <c r="R10" s="210"/>
      <c r="S10" s="211"/>
      <c r="T10" s="212"/>
      <c r="U10" s="208"/>
      <c r="V10" s="210"/>
      <c r="W10" s="211"/>
      <c r="X10" s="212"/>
    </row>
    <row r="11" spans="2:24" ht="15" customHeight="1" x14ac:dyDescent="0.25">
      <c r="B11" s="196">
        <v>1963</v>
      </c>
      <c r="C11" s="193"/>
      <c r="D11" s="214">
        <v>0.30336999999999997</v>
      </c>
      <c r="E11" s="177">
        <v>3.8873999999999999E-2</v>
      </c>
      <c r="F11" s="181">
        <v>4.0017867024820228E-2</v>
      </c>
      <c r="G11" s="179"/>
      <c r="H11" s="210">
        <f t="shared" si="3"/>
        <v>0.08</v>
      </c>
      <c r="I11" s="211">
        <v>0.06</v>
      </c>
      <c r="J11" s="212">
        <v>0.02</v>
      </c>
      <c r="K11" s="179"/>
      <c r="L11" s="210">
        <f t="shared" si="5"/>
        <v>0.13810000000000003</v>
      </c>
      <c r="M11" s="211">
        <v>8.9050000000000018E-2</v>
      </c>
      <c r="N11" s="212">
        <v>4.9050000000000003E-2</v>
      </c>
      <c r="O11" s="179"/>
      <c r="P11" s="213">
        <v>0.9</v>
      </c>
      <c r="Q11" s="208"/>
      <c r="R11" s="210"/>
      <c r="S11" s="211"/>
      <c r="T11" s="212"/>
      <c r="U11" s="208"/>
      <c r="V11" s="210"/>
      <c r="W11" s="211"/>
      <c r="X11" s="212"/>
    </row>
    <row r="12" spans="2:24" ht="15" customHeight="1" x14ac:dyDescent="0.25">
      <c r="B12" s="196">
        <v>1964</v>
      </c>
      <c r="C12" s="193"/>
      <c r="D12" s="214">
        <v>0.33080999999999999</v>
      </c>
      <c r="E12" s="178">
        <v>4.1161000000000003E-2</v>
      </c>
      <c r="F12" s="181">
        <v>4.3447969912661963E-2</v>
      </c>
      <c r="G12" s="179"/>
      <c r="H12" s="210">
        <f t="shared" si="3"/>
        <v>0.08</v>
      </c>
      <c r="I12" s="211">
        <v>0.06</v>
      </c>
      <c r="J12" s="212">
        <v>0.02</v>
      </c>
      <c r="K12" s="179"/>
      <c r="L12" s="210">
        <f t="shared" si="5"/>
        <v>0.13730000000000001</v>
      </c>
      <c r="M12" s="211">
        <v>8.8650000000000007E-2</v>
      </c>
      <c r="N12" s="212">
        <v>4.8649999999999999E-2</v>
      </c>
      <c r="O12" s="179"/>
      <c r="P12" s="213">
        <v>0.9</v>
      </c>
      <c r="Q12" s="208"/>
      <c r="R12" s="210"/>
      <c r="S12" s="211"/>
      <c r="T12" s="212"/>
      <c r="U12" s="208"/>
      <c r="V12" s="210"/>
      <c r="W12" s="211"/>
      <c r="X12" s="212"/>
    </row>
    <row r="13" spans="2:24" ht="15" customHeight="1" x14ac:dyDescent="0.25">
      <c r="B13" s="196">
        <v>1965</v>
      </c>
      <c r="C13" s="193"/>
      <c r="D13" s="214">
        <v>0.34758</v>
      </c>
      <c r="E13" s="178">
        <v>4.5734999999999998E-2</v>
      </c>
      <c r="F13" s="181">
        <v>4.6878072800503691E-2</v>
      </c>
      <c r="G13" s="179"/>
      <c r="H13" s="210">
        <f t="shared" si="3"/>
        <v>0.08</v>
      </c>
      <c r="I13" s="211">
        <v>0.06</v>
      </c>
      <c r="J13" s="212">
        <v>0.02</v>
      </c>
      <c r="K13" s="179"/>
      <c r="L13" s="210">
        <f t="shared" si="5"/>
        <v>0.1366</v>
      </c>
      <c r="M13" s="211">
        <v>8.8300000000000003E-2</v>
      </c>
      <c r="N13" s="212">
        <v>4.8300000000000003E-2</v>
      </c>
      <c r="O13" s="179"/>
      <c r="P13" s="213">
        <v>0.95</v>
      </c>
      <c r="Q13" s="208"/>
      <c r="R13" s="210"/>
      <c r="S13" s="211"/>
      <c r="T13" s="212"/>
      <c r="U13" s="208"/>
      <c r="V13" s="210"/>
      <c r="W13" s="211"/>
      <c r="X13" s="212"/>
    </row>
    <row r="14" spans="2:24" ht="15" customHeight="1" x14ac:dyDescent="0.25">
      <c r="B14" s="196">
        <v>1966</v>
      </c>
      <c r="C14" s="193"/>
      <c r="D14" s="214">
        <v>0.3674</v>
      </c>
      <c r="E14" s="178">
        <v>4.8784000000000001E-2</v>
      </c>
      <c r="F14" s="181">
        <v>4.9164808059064848E-2</v>
      </c>
      <c r="G14" s="179"/>
      <c r="H14" s="210">
        <f t="shared" si="3"/>
        <v>0.08</v>
      </c>
      <c r="I14" s="211">
        <v>0.06</v>
      </c>
      <c r="J14" s="212">
        <v>0.02</v>
      </c>
      <c r="K14" s="179"/>
      <c r="L14" s="210">
        <f t="shared" si="5"/>
        <v>0.1353</v>
      </c>
      <c r="M14" s="211">
        <v>8.7649999999999992E-2</v>
      </c>
      <c r="N14" s="212">
        <v>4.7650000000000005E-2</v>
      </c>
      <c r="O14" s="179"/>
      <c r="P14" s="213">
        <v>1</v>
      </c>
      <c r="Q14" s="208"/>
      <c r="R14" s="210"/>
      <c r="S14" s="211"/>
      <c r="T14" s="212"/>
      <c r="U14" s="208"/>
      <c r="V14" s="210"/>
      <c r="W14" s="211"/>
      <c r="X14" s="212"/>
    </row>
    <row r="15" spans="2:24" ht="15" customHeight="1" x14ac:dyDescent="0.25">
      <c r="B15" s="196">
        <v>1967</v>
      </c>
      <c r="C15" s="193"/>
      <c r="D15" s="214">
        <v>0.38873999999999997</v>
      </c>
      <c r="E15" s="178">
        <v>4.9546E-2</v>
      </c>
      <c r="F15" s="181">
        <v>5.0689298231438952E-2</v>
      </c>
      <c r="G15" s="179"/>
      <c r="H15" s="210">
        <f t="shared" si="3"/>
        <v>0.08</v>
      </c>
      <c r="I15" s="211">
        <v>0.06</v>
      </c>
      <c r="J15" s="212">
        <v>0.02</v>
      </c>
      <c r="K15" s="179"/>
      <c r="L15" s="210">
        <f t="shared" si="5"/>
        <v>0.14119999999999999</v>
      </c>
      <c r="M15" s="211">
        <v>9.0599999999999986E-2</v>
      </c>
      <c r="N15" s="212">
        <v>5.0599999999999999E-2</v>
      </c>
      <c r="O15" s="179"/>
      <c r="P15" s="213">
        <v>1</v>
      </c>
      <c r="Q15" s="208"/>
      <c r="R15" s="210"/>
      <c r="S15" s="211"/>
      <c r="T15" s="212"/>
      <c r="U15" s="208"/>
      <c r="V15" s="210"/>
      <c r="W15" s="211"/>
      <c r="X15" s="212"/>
    </row>
    <row r="16" spans="2:24" ht="15" customHeight="1" x14ac:dyDescent="0.25">
      <c r="B16" s="196">
        <v>1968</v>
      </c>
      <c r="C16" s="193"/>
      <c r="D16" s="214">
        <v>0.42227999999999999</v>
      </c>
      <c r="E16" s="178">
        <v>5.1832999999999997E-2</v>
      </c>
      <c r="F16" s="181">
        <v>5.3738278576187168E-2</v>
      </c>
      <c r="G16" s="179"/>
      <c r="H16" s="210">
        <f t="shared" si="3"/>
        <v>0.08</v>
      </c>
      <c r="I16" s="211">
        <v>0.06</v>
      </c>
      <c r="J16" s="212">
        <v>0.02</v>
      </c>
      <c r="K16" s="179"/>
      <c r="L16" s="210">
        <f t="shared" si="5"/>
        <v>0.1416</v>
      </c>
      <c r="M16" s="211">
        <v>9.0800000000000006E-2</v>
      </c>
      <c r="N16" s="212">
        <v>5.0799999999999998E-2</v>
      </c>
      <c r="O16" s="179"/>
      <c r="P16" s="213">
        <v>1</v>
      </c>
      <c r="Q16" s="208"/>
      <c r="R16" s="210"/>
      <c r="S16" s="211"/>
      <c r="T16" s="212"/>
      <c r="U16" s="208"/>
      <c r="V16" s="210"/>
      <c r="W16" s="211"/>
      <c r="X16" s="212"/>
    </row>
    <row r="17" spans="2:24" ht="15" customHeight="1" x14ac:dyDescent="0.25">
      <c r="B17" s="196">
        <v>1969</v>
      </c>
      <c r="C17" s="193"/>
      <c r="D17" s="214">
        <v>0.45734999999999998</v>
      </c>
      <c r="E17" s="178">
        <v>5.8236000000000003E-2</v>
      </c>
      <c r="F17" s="181">
        <v>5.9988688282920991E-2</v>
      </c>
      <c r="G17" s="179"/>
      <c r="H17" s="210">
        <f t="shared" si="3"/>
        <v>0.08</v>
      </c>
      <c r="I17" s="211">
        <v>0.06</v>
      </c>
      <c r="J17" s="212">
        <v>0.02</v>
      </c>
      <c r="K17" s="179"/>
      <c r="L17" s="210">
        <f t="shared" si="5"/>
        <v>0.14180000000000001</v>
      </c>
      <c r="M17" s="211">
        <v>9.0899999999999995E-2</v>
      </c>
      <c r="N17" s="212">
        <v>5.0900000000000008E-2</v>
      </c>
      <c r="O17" s="179"/>
      <c r="P17" s="213">
        <v>1</v>
      </c>
      <c r="Q17" s="208"/>
      <c r="R17" s="210"/>
      <c r="S17" s="211"/>
      <c r="T17" s="212"/>
      <c r="U17" s="208"/>
      <c r="V17" s="210"/>
      <c r="W17" s="211"/>
      <c r="X17" s="212"/>
    </row>
    <row r="18" spans="2:24" ht="15" customHeight="1" x14ac:dyDescent="0.25">
      <c r="B18" s="196">
        <v>1970</v>
      </c>
      <c r="C18" s="193"/>
      <c r="D18" s="214">
        <v>0.49697999999999998</v>
      </c>
      <c r="E18" s="178">
        <v>6.1741999999999998E-2</v>
      </c>
      <c r="F18" s="181">
        <v>6.4028587239712373E-2</v>
      </c>
      <c r="G18" s="179"/>
      <c r="H18" s="210">
        <f t="shared" si="3"/>
        <v>0.08</v>
      </c>
      <c r="I18" s="211">
        <v>0.06</v>
      </c>
      <c r="J18" s="212">
        <v>0.02</v>
      </c>
      <c r="K18" s="179"/>
      <c r="L18" s="210">
        <f t="shared" si="5"/>
        <v>0.14100000000000001</v>
      </c>
      <c r="M18" s="211">
        <v>9.0500000000000011E-2</v>
      </c>
      <c r="N18" s="212">
        <v>5.0499999999999989E-2</v>
      </c>
      <c r="O18" s="179"/>
      <c r="P18" s="213">
        <v>1</v>
      </c>
      <c r="Q18" s="208"/>
      <c r="R18" s="210"/>
      <c r="S18" s="211"/>
      <c r="T18" s="212"/>
      <c r="U18" s="208"/>
      <c r="V18" s="210"/>
      <c r="W18" s="211"/>
      <c r="X18" s="212"/>
    </row>
    <row r="19" spans="2:24" ht="15" customHeight="1" x14ac:dyDescent="0.25">
      <c r="B19" s="196">
        <v>1971</v>
      </c>
      <c r="C19" s="193"/>
      <c r="D19" s="214">
        <v>0.54118999999999995</v>
      </c>
      <c r="E19" s="178">
        <v>6.8601999999999996E-2</v>
      </c>
      <c r="F19" s="181">
        <v>7.1651038101582881E-2</v>
      </c>
      <c r="G19" s="179"/>
      <c r="H19" s="210">
        <f t="shared" si="3"/>
        <v>0.08</v>
      </c>
      <c r="I19" s="211">
        <v>0.06</v>
      </c>
      <c r="J19" s="212">
        <v>0.02</v>
      </c>
      <c r="K19" s="179"/>
      <c r="L19" s="210">
        <f t="shared" si="5"/>
        <v>0.14069999999999999</v>
      </c>
      <c r="M19" s="211">
        <v>9.035E-2</v>
      </c>
      <c r="N19" s="212">
        <v>5.0349999999999992E-2</v>
      </c>
      <c r="O19" s="179"/>
      <c r="P19" s="213">
        <v>1</v>
      </c>
      <c r="Q19" s="208"/>
      <c r="R19" s="210"/>
      <c r="S19" s="211"/>
      <c r="T19" s="212"/>
      <c r="U19" s="208"/>
      <c r="V19" s="210"/>
      <c r="W19" s="211"/>
      <c r="X19" s="212"/>
    </row>
    <row r="20" spans="2:24" ht="15" customHeight="1" x14ac:dyDescent="0.25">
      <c r="B20" s="196">
        <v>1972</v>
      </c>
      <c r="C20" s="193"/>
      <c r="D20" s="214">
        <v>0.59150000000000003</v>
      </c>
      <c r="E20" s="178">
        <v>7.4700000000000003E-2</v>
      </c>
      <c r="F20" s="181">
        <v>7.8892366420359877E-2</v>
      </c>
      <c r="G20" s="179"/>
      <c r="H20" s="210">
        <f t="shared" si="3"/>
        <v>0.08</v>
      </c>
      <c r="I20" s="211">
        <v>0.06</v>
      </c>
      <c r="J20" s="212">
        <v>0.02</v>
      </c>
      <c r="K20" s="179"/>
      <c r="L20" s="210">
        <f t="shared" si="5"/>
        <v>0.13869999999999999</v>
      </c>
      <c r="M20" s="211">
        <v>8.9349999999999985E-2</v>
      </c>
      <c r="N20" s="212">
        <v>4.9349999999999998E-2</v>
      </c>
      <c r="O20" s="179"/>
      <c r="P20" s="213">
        <v>1</v>
      </c>
      <c r="Q20" s="208"/>
      <c r="R20" s="210"/>
      <c r="S20" s="211"/>
      <c r="T20" s="212"/>
      <c r="U20" s="208"/>
      <c r="V20" s="210"/>
      <c r="W20" s="211"/>
      <c r="X20" s="212"/>
    </row>
    <row r="21" spans="2:24" ht="15" customHeight="1" x14ac:dyDescent="0.25">
      <c r="B21" s="196">
        <v>1973</v>
      </c>
      <c r="C21" s="193"/>
      <c r="D21" s="214">
        <v>0.64790999999999999</v>
      </c>
      <c r="E21" s="178">
        <v>8.5371000000000002E-2</v>
      </c>
      <c r="F21" s="181">
        <v>8.842042999769803E-2</v>
      </c>
      <c r="G21" s="179"/>
      <c r="H21" s="210">
        <f t="shared" si="3"/>
        <v>0.08</v>
      </c>
      <c r="I21" s="211">
        <v>0.06</v>
      </c>
      <c r="J21" s="212">
        <v>0.02</v>
      </c>
      <c r="K21" s="179"/>
      <c r="L21" s="210">
        <f t="shared" si="5"/>
        <v>0.14330000000000001</v>
      </c>
      <c r="M21" s="211">
        <v>9.1649999999999995E-2</v>
      </c>
      <c r="N21" s="212">
        <v>5.1650000000000008E-2</v>
      </c>
      <c r="O21" s="179"/>
      <c r="P21" s="213">
        <v>1</v>
      </c>
      <c r="Q21" s="208"/>
      <c r="R21" s="210"/>
      <c r="S21" s="211"/>
      <c r="T21" s="212"/>
      <c r="U21" s="208"/>
      <c r="V21" s="210"/>
      <c r="W21" s="211"/>
      <c r="X21" s="212"/>
    </row>
    <row r="22" spans="2:24" ht="15" customHeight="1" x14ac:dyDescent="0.25">
      <c r="B22" s="196">
        <v>1974</v>
      </c>
      <c r="C22" s="193"/>
      <c r="D22" s="214">
        <v>0.73328000000000004</v>
      </c>
      <c r="E22" s="178">
        <v>9.4518000000000005E-2</v>
      </c>
      <c r="F22" s="181">
        <v>9.8710738661223221E-2</v>
      </c>
      <c r="G22" s="179"/>
      <c r="H22" s="210">
        <f t="shared" si="3"/>
        <v>0.08</v>
      </c>
      <c r="I22" s="211">
        <v>0.06</v>
      </c>
      <c r="J22" s="212">
        <v>0.02</v>
      </c>
      <c r="K22" s="179"/>
      <c r="L22" s="210">
        <f t="shared" si="5"/>
        <v>0.1424</v>
      </c>
      <c r="M22" s="211">
        <v>9.1200000000000003E-2</v>
      </c>
      <c r="N22" s="212">
        <v>5.1200000000000002E-2</v>
      </c>
      <c r="O22" s="179"/>
      <c r="P22" s="213">
        <v>1</v>
      </c>
      <c r="Q22" s="208"/>
      <c r="R22" s="210"/>
      <c r="S22" s="211"/>
      <c r="T22" s="212"/>
      <c r="U22" s="208"/>
      <c r="V22" s="210"/>
      <c r="W22" s="211"/>
      <c r="X22" s="212"/>
    </row>
    <row r="23" spans="2:24" ht="15" customHeight="1" x14ac:dyDescent="0.25">
      <c r="B23" s="196">
        <v>1975</v>
      </c>
      <c r="C23" s="193"/>
      <c r="D23" s="214">
        <v>0.84457000000000004</v>
      </c>
      <c r="E23" s="178">
        <v>0.109763</v>
      </c>
      <c r="F23" s="181">
        <v>0.11250737472120886</v>
      </c>
      <c r="G23" s="179"/>
      <c r="H23" s="210">
        <f t="shared" si="3"/>
        <v>0.08</v>
      </c>
      <c r="I23" s="211">
        <v>0.06</v>
      </c>
      <c r="J23" s="212">
        <v>0.02</v>
      </c>
      <c r="K23" s="179"/>
      <c r="L23" s="210">
        <f t="shared" si="5"/>
        <v>0.14030000000000001</v>
      </c>
      <c r="M23" s="211">
        <v>9.0149999999999994E-2</v>
      </c>
      <c r="N23" s="212">
        <v>5.0150000000000007E-2</v>
      </c>
      <c r="O23" s="179"/>
      <c r="P23" s="213">
        <v>1</v>
      </c>
      <c r="Q23" s="208"/>
      <c r="R23" s="210"/>
      <c r="S23" s="211"/>
      <c r="T23" s="212"/>
      <c r="U23" s="208"/>
      <c r="V23" s="210"/>
      <c r="W23" s="211"/>
      <c r="X23" s="212"/>
    </row>
    <row r="24" spans="2:24" ht="15" customHeight="1" x14ac:dyDescent="0.25">
      <c r="B24" s="196">
        <v>1976</v>
      </c>
      <c r="C24" s="193"/>
      <c r="D24" s="214">
        <v>0.93298999999999999</v>
      </c>
      <c r="E24" s="178">
        <v>0.123484</v>
      </c>
      <c r="F24" s="181">
        <v>0.12653268430705061</v>
      </c>
      <c r="G24" s="179"/>
      <c r="H24" s="210">
        <f t="shared" si="3"/>
        <v>0.08</v>
      </c>
      <c r="I24" s="211">
        <v>0.06</v>
      </c>
      <c r="J24" s="212">
        <v>0.02</v>
      </c>
      <c r="K24" s="179"/>
      <c r="L24" s="210">
        <f t="shared" si="5"/>
        <v>0.13939999999999997</v>
      </c>
      <c r="M24" s="211">
        <v>8.9699999999999988E-2</v>
      </c>
      <c r="N24" s="212">
        <v>4.9699999999999994E-2</v>
      </c>
      <c r="O24" s="179"/>
      <c r="P24" s="213">
        <v>1</v>
      </c>
      <c r="Q24" s="208"/>
      <c r="R24" s="210"/>
      <c r="S24" s="211"/>
      <c r="T24" s="212"/>
      <c r="U24" s="208"/>
      <c r="V24" s="210"/>
      <c r="W24" s="211"/>
      <c r="X24" s="212"/>
    </row>
    <row r="25" spans="2:24" ht="15" customHeight="1" x14ac:dyDescent="0.25">
      <c r="B25" s="196">
        <v>1977</v>
      </c>
      <c r="C25" s="193"/>
      <c r="D25" s="214">
        <v>1.0275099999999999</v>
      </c>
      <c r="E25" s="178">
        <v>0.134765</v>
      </c>
      <c r="F25" s="181">
        <v>0.1367467684619571</v>
      </c>
      <c r="G25" s="179"/>
      <c r="H25" s="210">
        <f t="shared" si="3"/>
        <v>0.08</v>
      </c>
      <c r="I25" s="211">
        <v>0.06</v>
      </c>
      <c r="J25" s="212">
        <v>0.02</v>
      </c>
      <c r="K25" s="179"/>
      <c r="L25" s="210">
        <f t="shared" si="5"/>
        <v>0.13980000000000001</v>
      </c>
      <c r="M25" s="211">
        <v>8.9900000000000008E-2</v>
      </c>
      <c r="N25" s="212">
        <v>4.99E-2</v>
      </c>
      <c r="O25" s="179"/>
      <c r="P25" s="213">
        <v>1</v>
      </c>
      <c r="Q25" s="208"/>
      <c r="R25" s="210"/>
      <c r="S25" s="211"/>
      <c r="T25" s="212"/>
      <c r="U25" s="208"/>
      <c r="V25" s="210"/>
      <c r="W25" s="211"/>
      <c r="X25" s="212"/>
    </row>
    <row r="26" spans="2:24" ht="15" customHeight="1" x14ac:dyDescent="0.25">
      <c r="B26" s="196">
        <v>1978</v>
      </c>
      <c r="C26" s="193"/>
      <c r="D26" s="214">
        <v>1.13117</v>
      </c>
      <c r="E26" s="178">
        <v>0.14519199999999999</v>
      </c>
      <c r="F26" s="181">
        <v>0.14882073062716</v>
      </c>
      <c r="G26" s="179"/>
      <c r="H26" s="210">
        <f t="shared" si="3"/>
        <v>0.08</v>
      </c>
      <c r="I26" s="211">
        <v>0.06</v>
      </c>
      <c r="J26" s="212">
        <v>0.02</v>
      </c>
      <c r="K26" s="179"/>
      <c r="L26" s="210">
        <f t="shared" si="5"/>
        <v>0.14030000000000001</v>
      </c>
      <c r="M26" s="211">
        <v>9.0149999999999994E-2</v>
      </c>
      <c r="N26" s="212">
        <v>5.0150000000000007E-2</v>
      </c>
      <c r="O26" s="179"/>
      <c r="P26" s="213">
        <v>1</v>
      </c>
      <c r="Q26" s="208"/>
      <c r="R26" s="210"/>
      <c r="S26" s="211"/>
      <c r="T26" s="212"/>
      <c r="U26" s="208"/>
      <c r="V26" s="210"/>
      <c r="W26" s="211"/>
      <c r="X26" s="212"/>
    </row>
    <row r="27" spans="2:24" ht="15" customHeight="1" x14ac:dyDescent="0.25">
      <c r="B27" s="196">
        <v>1979</v>
      </c>
      <c r="C27" s="193"/>
      <c r="D27" s="214">
        <v>1.2638</v>
      </c>
      <c r="E27" s="178">
        <v>0.15854699999999999</v>
      </c>
      <c r="F27" s="181">
        <v>0.16266310139231691</v>
      </c>
      <c r="G27" s="179"/>
      <c r="H27" s="210">
        <f t="shared" si="3"/>
        <v>0.08</v>
      </c>
      <c r="I27" s="211">
        <v>0.06</v>
      </c>
      <c r="J27" s="212">
        <v>0.02</v>
      </c>
      <c r="K27" s="179"/>
      <c r="L27" s="210">
        <f t="shared" si="5"/>
        <v>0.1391</v>
      </c>
      <c r="M27" s="211">
        <v>8.9550000000000005E-2</v>
      </c>
      <c r="N27" s="212">
        <v>4.9550000000000004E-2</v>
      </c>
      <c r="O27" s="179"/>
      <c r="P27" s="213">
        <v>1.03</v>
      </c>
      <c r="Q27" s="208"/>
      <c r="R27" s="210"/>
      <c r="S27" s="211"/>
      <c r="T27" s="212"/>
      <c r="U27" s="208"/>
      <c r="V27" s="210"/>
      <c r="W27" s="211"/>
      <c r="X27" s="212"/>
    </row>
    <row r="28" spans="2:24" ht="15" customHeight="1" x14ac:dyDescent="0.25">
      <c r="B28" s="196">
        <v>1980</v>
      </c>
      <c r="C28" s="193"/>
      <c r="D28" s="214">
        <v>1.43607</v>
      </c>
      <c r="E28" s="178">
        <v>0.176231</v>
      </c>
      <c r="F28" s="181">
        <v>0.18110943247804354</v>
      </c>
      <c r="G28" s="179"/>
      <c r="H28" s="210">
        <f t="shared" si="3"/>
        <v>0.08</v>
      </c>
      <c r="I28" s="211">
        <v>0.06</v>
      </c>
      <c r="J28" s="212">
        <v>0.02</v>
      </c>
      <c r="K28" s="179"/>
      <c r="L28" s="210">
        <f t="shared" si="5"/>
        <v>0.13939999999999997</v>
      </c>
      <c r="M28" s="211">
        <v>8.9699999999999988E-2</v>
      </c>
      <c r="N28" s="212">
        <v>4.9699999999999994E-2</v>
      </c>
      <c r="O28" s="179"/>
      <c r="P28" s="213">
        <v>1.03</v>
      </c>
      <c r="Q28" s="208"/>
      <c r="R28" s="210"/>
      <c r="S28" s="211"/>
      <c r="T28" s="212"/>
      <c r="U28" s="208"/>
      <c r="V28" s="210"/>
      <c r="W28" s="211"/>
      <c r="X28" s="212"/>
    </row>
    <row r="29" spans="2:24" ht="15" customHeight="1" x14ac:dyDescent="0.25">
      <c r="B29" s="196">
        <v>1981</v>
      </c>
      <c r="C29" s="193"/>
      <c r="D29" s="214">
        <v>1.6159600000000001</v>
      </c>
      <c r="E29" s="178">
        <v>0.200013</v>
      </c>
      <c r="F29" s="181">
        <v>0.20504392818431696</v>
      </c>
      <c r="G29" s="179"/>
      <c r="H29" s="210">
        <f t="shared" si="3"/>
        <v>0.08</v>
      </c>
      <c r="I29" s="211">
        <v>0.06</v>
      </c>
      <c r="J29" s="212">
        <v>0.02</v>
      </c>
      <c r="K29" s="179"/>
      <c r="L29" s="210">
        <f t="shared" si="5"/>
        <v>0.13850000000000001</v>
      </c>
      <c r="M29" s="211">
        <v>8.9249999999999996E-2</v>
      </c>
      <c r="N29" s="212">
        <v>4.9250000000000009E-2</v>
      </c>
      <c r="O29" s="179"/>
      <c r="P29" s="213">
        <v>1.03</v>
      </c>
      <c r="Q29" s="208"/>
      <c r="R29" s="210"/>
      <c r="S29" s="211"/>
      <c r="T29" s="212"/>
      <c r="U29" s="208"/>
      <c r="V29" s="210"/>
      <c r="W29" s="211"/>
      <c r="X29" s="212"/>
    </row>
    <row r="30" spans="2:24" ht="15" customHeight="1" x14ac:dyDescent="0.25">
      <c r="B30" s="196">
        <v>1982</v>
      </c>
      <c r="C30" s="193"/>
      <c r="D30" s="214">
        <v>1.7958499999999999</v>
      </c>
      <c r="E30" s="178">
        <v>0.22409999999999999</v>
      </c>
      <c r="F30" s="181">
        <v>0.22791128076992853</v>
      </c>
      <c r="G30" s="179"/>
      <c r="H30" s="210">
        <f t="shared" si="3"/>
        <v>0.08</v>
      </c>
      <c r="I30" s="211">
        <v>0.06</v>
      </c>
      <c r="J30" s="212">
        <v>0.02</v>
      </c>
      <c r="K30" s="179"/>
      <c r="L30" s="210">
        <f t="shared" si="5"/>
        <v>0.13810000000000003</v>
      </c>
      <c r="M30" s="211">
        <v>8.9050000000000018E-2</v>
      </c>
      <c r="N30" s="212">
        <v>4.9050000000000003E-2</v>
      </c>
      <c r="O30" s="179"/>
      <c r="P30" s="213">
        <v>1.03</v>
      </c>
      <c r="Q30" s="208"/>
      <c r="R30" s="210"/>
      <c r="S30" s="211"/>
      <c r="T30" s="212"/>
      <c r="U30" s="208"/>
      <c r="V30" s="210"/>
      <c r="W30" s="211"/>
      <c r="X30" s="212"/>
    </row>
    <row r="31" spans="2:24" ht="15" customHeight="1" x14ac:dyDescent="0.25">
      <c r="B31" s="196">
        <v>1983</v>
      </c>
      <c r="C31" s="193"/>
      <c r="D31" s="214">
        <v>1.99251</v>
      </c>
      <c r="E31" s="178">
        <v>0.239345</v>
      </c>
      <c r="F31" s="181">
        <v>0.24620516283841776</v>
      </c>
      <c r="G31" s="179"/>
      <c r="H31" s="210">
        <f t="shared" si="3"/>
        <v>0.08</v>
      </c>
      <c r="I31" s="211">
        <v>0.06</v>
      </c>
      <c r="J31" s="212">
        <v>0.02</v>
      </c>
      <c r="K31" s="179"/>
      <c r="L31" s="210">
        <f t="shared" si="5"/>
        <v>0.13880000000000001</v>
      </c>
      <c r="M31" s="211">
        <v>8.9400000000000007E-2</v>
      </c>
      <c r="N31" s="212">
        <v>4.9400000000000006E-2</v>
      </c>
      <c r="O31" s="179"/>
      <c r="P31" s="213">
        <v>1.03</v>
      </c>
      <c r="Q31" s="208"/>
      <c r="R31" s="210"/>
      <c r="S31" s="211"/>
      <c r="T31" s="212"/>
      <c r="U31" s="208"/>
      <c r="V31" s="210">
        <v>2.18E-2</v>
      </c>
      <c r="W31" s="211">
        <v>1.29E-2</v>
      </c>
      <c r="X31" s="212">
        <v>8.8999999999999999E-3</v>
      </c>
    </row>
    <row r="32" spans="2:24" ht="15" customHeight="1" x14ac:dyDescent="0.25">
      <c r="B32" s="196">
        <v>1984</v>
      </c>
      <c r="C32" s="193"/>
      <c r="D32" s="214">
        <v>2.11599</v>
      </c>
      <c r="E32" s="178">
        <v>0.262212</v>
      </c>
      <c r="F32" s="181">
        <v>0.26343190178624515</v>
      </c>
      <c r="G32" s="179"/>
      <c r="H32" s="210">
        <f t="shared" si="3"/>
        <v>0.08</v>
      </c>
      <c r="I32" s="211">
        <v>0.06</v>
      </c>
      <c r="J32" s="212">
        <v>0.02</v>
      </c>
      <c r="K32" s="179"/>
      <c r="L32" s="210">
        <f t="shared" si="5"/>
        <v>0.1384</v>
      </c>
      <c r="M32" s="211">
        <v>8.9200000000000002E-2</v>
      </c>
      <c r="N32" s="212">
        <v>4.9200000000000001E-2</v>
      </c>
      <c r="O32" s="179"/>
      <c r="P32" s="213">
        <v>1.03</v>
      </c>
      <c r="Q32" s="208"/>
      <c r="R32" s="210"/>
      <c r="S32" s="211"/>
      <c r="T32" s="212"/>
      <c r="U32" s="208"/>
      <c r="V32" s="210">
        <v>2.18E-2</v>
      </c>
      <c r="W32" s="211">
        <v>1.29E-2</v>
      </c>
      <c r="X32" s="212">
        <v>8.8999999999999999E-3</v>
      </c>
    </row>
    <row r="33" spans="2:24" ht="15" customHeight="1" x14ac:dyDescent="0.25">
      <c r="B33" s="196">
        <v>1985</v>
      </c>
      <c r="C33" s="193"/>
      <c r="D33" s="214">
        <v>2.25929</v>
      </c>
      <c r="E33" s="178">
        <v>0.27288400000000002</v>
      </c>
      <c r="F33" s="181">
        <v>0.27661874177728113</v>
      </c>
      <c r="G33" s="179"/>
      <c r="H33" s="210">
        <f t="shared" si="3"/>
        <v>0.08</v>
      </c>
      <c r="I33" s="211">
        <v>0.06</v>
      </c>
      <c r="J33" s="212">
        <v>0.02</v>
      </c>
      <c r="K33" s="179"/>
      <c r="L33" s="210">
        <f t="shared" si="5"/>
        <v>0.13850000000000001</v>
      </c>
      <c r="M33" s="211">
        <v>8.9249999999999996E-2</v>
      </c>
      <c r="N33" s="212">
        <v>4.9250000000000009E-2</v>
      </c>
      <c r="O33" s="179"/>
      <c r="P33" s="213">
        <v>1.03</v>
      </c>
      <c r="Q33" s="208"/>
      <c r="R33" s="210"/>
      <c r="S33" s="211"/>
      <c r="T33" s="212"/>
      <c r="U33" s="208"/>
      <c r="V33" s="210">
        <v>2.18E-2</v>
      </c>
      <c r="W33" s="211">
        <v>1.29E-2</v>
      </c>
      <c r="X33" s="212">
        <v>8.8999999999999999E-3</v>
      </c>
    </row>
    <row r="34" spans="2:24" ht="15" customHeight="1" x14ac:dyDescent="0.25">
      <c r="B34" s="196">
        <v>1986</v>
      </c>
      <c r="C34" s="193"/>
      <c r="D34" s="214">
        <v>2.3782000000000001</v>
      </c>
      <c r="E34" s="178">
        <v>0.28462199999999999</v>
      </c>
      <c r="F34" s="181">
        <v>0.28599435633738185</v>
      </c>
      <c r="G34" s="179"/>
      <c r="H34" s="210">
        <f t="shared" si="3"/>
        <v>0.08</v>
      </c>
      <c r="I34" s="211">
        <v>0.06</v>
      </c>
      <c r="J34" s="212">
        <v>0.02</v>
      </c>
      <c r="K34" s="179"/>
      <c r="L34" s="210">
        <f t="shared" si="5"/>
        <v>0.1389</v>
      </c>
      <c r="M34" s="211">
        <v>8.9450000000000002E-2</v>
      </c>
      <c r="N34" s="212">
        <v>4.9449999999999994E-2</v>
      </c>
      <c r="O34" s="179"/>
      <c r="P34" s="213">
        <v>1.06</v>
      </c>
      <c r="Q34" s="208"/>
      <c r="R34" s="210"/>
      <c r="S34" s="211"/>
      <c r="T34" s="212"/>
      <c r="U34" s="208"/>
      <c r="V34" s="210">
        <v>2.18E-2</v>
      </c>
      <c r="W34" s="211">
        <v>1.29E-2</v>
      </c>
      <c r="X34" s="212">
        <v>8.8999999999999999E-3</v>
      </c>
    </row>
    <row r="35" spans="2:24" ht="15" customHeight="1" x14ac:dyDescent="0.25">
      <c r="B35" s="196">
        <v>1987</v>
      </c>
      <c r="C35" s="193"/>
      <c r="D35" s="214">
        <v>2.4422299999999999</v>
      </c>
      <c r="E35" s="178">
        <v>0.29178700000000002</v>
      </c>
      <c r="F35" s="181">
        <v>0.29285456211306532</v>
      </c>
      <c r="G35" s="179"/>
      <c r="H35" s="210">
        <f t="shared" si="3"/>
        <v>0.08</v>
      </c>
      <c r="I35" s="211">
        <v>0.06</v>
      </c>
      <c r="J35" s="212">
        <v>0.02</v>
      </c>
      <c r="K35" s="179"/>
      <c r="L35" s="210">
        <f t="shared" si="5"/>
        <v>0.1389</v>
      </c>
      <c r="M35" s="211">
        <v>8.9450000000000002E-2</v>
      </c>
      <c r="N35" s="212">
        <v>4.9449999999999994E-2</v>
      </c>
      <c r="O35" s="179"/>
      <c r="P35" s="213">
        <v>1.1000000000000001</v>
      </c>
      <c r="Q35" s="208"/>
      <c r="R35" s="210"/>
      <c r="S35" s="211"/>
      <c r="T35" s="212"/>
      <c r="U35" s="208"/>
      <c r="V35" s="210">
        <v>2.18E-2</v>
      </c>
      <c r="W35" s="211">
        <v>1.29E-2</v>
      </c>
      <c r="X35" s="212">
        <v>8.8999999999999999E-3</v>
      </c>
    </row>
    <row r="36" spans="2:24" ht="15" customHeight="1" x14ac:dyDescent="0.25">
      <c r="B36" s="196">
        <v>1988</v>
      </c>
      <c r="C36" s="193"/>
      <c r="D36" s="214">
        <v>2.5428500000000001</v>
      </c>
      <c r="E36" s="178">
        <v>0.30078199999999999</v>
      </c>
      <c r="F36" s="181">
        <v>0.30078191100941071</v>
      </c>
      <c r="G36" s="179"/>
      <c r="H36" s="210">
        <f t="shared" si="3"/>
        <v>0.08</v>
      </c>
      <c r="I36" s="211">
        <v>0.06</v>
      </c>
      <c r="J36" s="212">
        <v>0.02</v>
      </c>
      <c r="K36" s="179"/>
      <c r="L36" s="210">
        <f t="shared" si="5"/>
        <v>0.13900000000000001</v>
      </c>
      <c r="M36" s="211">
        <v>8.9499999999999996E-2</v>
      </c>
      <c r="N36" s="212">
        <v>4.9500000000000009E-2</v>
      </c>
      <c r="O36" s="179"/>
      <c r="P36" s="213">
        <v>1.1000000000000001</v>
      </c>
      <c r="Q36" s="208"/>
      <c r="R36" s="210"/>
      <c r="S36" s="211"/>
      <c r="T36" s="212"/>
      <c r="U36" s="208"/>
      <c r="V36" s="210">
        <v>2.18E-2</v>
      </c>
      <c r="W36" s="211">
        <v>1.29E-2</v>
      </c>
      <c r="X36" s="212">
        <v>8.8999999999999999E-3</v>
      </c>
    </row>
    <row r="37" spans="2:24" ht="15" customHeight="1" x14ac:dyDescent="0.25">
      <c r="B37" s="196">
        <v>1989</v>
      </c>
      <c r="C37" s="193"/>
      <c r="D37" s="214">
        <v>2.6541399999999999</v>
      </c>
      <c r="E37" s="178">
        <v>0.30779499999999999</v>
      </c>
      <c r="F37" s="181">
        <v>0.3097764030264179</v>
      </c>
      <c r="G37" s="179"/>
      <c r="H37" s="210">
        <f t="shared" si="3"/>
        <v>0.08</v>
      </c>
      <c r="I37" s="211">
        <v>0.06</v>
      </c>
      <c r="J37" s="212">
        <v>0.02</v>
      </c>
      <c r="K37" s="179"/>
      <c r="L37" s="210">
        <f t="shared" si="5"/>
        <v>0.13900000000000001</v>
      </c>
      <c r="M37" s="211">
        <v>8.9499999999999996E-2</v>
      </c>
      <c r="N37" s="212">
        <v>4.9500000000000009E-2</v>
      </c>
      <c r="O37" s="179"/>
      <c r="P37" s="213">
        <v>1.1339999999999999</v>
      </c>
      <c r="Q37" s="208"/>
      <c r="R37" s="210"/>
      <c r="S37" s="211"/>
      <c r="T37" s="212"/>
      <c r="U37" s="208"/>
      <c r="V37" s="210">
        <v>2.18E-2</v>
      </c>
      <c r="W37" s="211">
        <v>1.29E-2</v>
      </c>
      <c r="X37" s="212">
        <v>8.8999999999999999E-3</v>
      </c>
    </row>
    <row r="38" spans="2:24" ht="15" customHeight="1" x14ac:dyDescent="0.25">
      <c r="B38" s="196">
        <v>1990</v>
      </c>
      <c r="C38" s="193"/>
      <c r="D38" s="214">
        <v>2.7761</v>
      </c>
      <c r="E38" s="178">
        <v>0.31907600000000003</v>
      </c>
      <c r="F38" s="181">
        <v>0.31907579307789991</v>
      </c>
      <c r="G38" s="179"/>
      <c r="H38" s="210">
        <f t="shared" si="3"/>
        <v>0.08</v>
      </c>
      <c r="I38" s="211">
        <v>0.06</v>
      </c>
      <c r="J38" s="212">
        <v>0.02</v>
      </c>
      <c r="K38" s="179"/>
      <c r="L38" s="210">
        <f t="shared" si="5"/>
        <v>0.13869999999999999</v>
      </c>
      <c r="M38" s="211">
        <v>8.9349999999999985E-2</v>
      </c>
      <c r="N38" s="212">
        <v>4.9349999999999998E-2</v>
      </c>
      <c r="O38" s="179"/>
      <c r="P38" s="213">
        <v>1.17</v>
      </c>
      <c r="Q38" s="208"/>
      <c r="R38" s="210"/>
      <c r="S38" s="211"/>
      <c r="T38" s="212"/>
      <c r="U38" s="208"/>
      <c r="V38" s="210">
        <v>2.18E-2</v>
      </c>
      <c r="W38" s="211">
        <v>1.29E-2</v>
      </c>
      <c r="X38" s="212">
        <v>8.8999999999999999E-3</v>
      </c>
    </row>
    <row r="39" spans="2:24" ht="15" customHeight="1" x14ac:dyDescent="0.25">
      <c r="B39" s="196">
        <v>1991</v>
      </c>
      <c r="C39" s="193"/>
      <c r="D39" s="214">
        <v>2.8660399999999999</v>
      </c>
      <c r="E39" s="178">
        <v>0.33218599999999998</v>
      </c>
      <c r="F39" s="181">
        <v>0.33218640856031717</v>
      </c>
      <c r="G39" s="179"/>
      <c r="H39" s="210">
        <f t="shared" si="3"/>
        <v>0.08</v>
      </c>
      <c r="I39" s="211">
        <v>0.06</v>
      </c>
      <c r="J39" s="212">
        <v>0.02</v>
      </c>
      <c r="K39" s="179"/>
      <c r="L39" s="210">
        <f t="shared" si="5"/>
        <v>0.14150000000000001</v>
      </c>
      <c r="M39" s="211">
        <v>9.0750000000000011E-2</v>
      </c>
      <c r="N39" s="212">
        <v>5.074999999999999E-2</v>
      </c>
      <c r="O39" s="179"/>
      <c r="P39" s="213">
        <v>1.17</v>
      </c>
      <c r="Q39" s="208"/>
      <c r="R39" s="210"/>
      <c r="S39" s="211"/>
      <c r="T39" s="212"/>
      <c r="U39" s="208"/>
      <c r="V39" s="210">
        <v>2.18E-2</v>
      </c>
      <c r="W39" s="211">
        <v>1.29E-2</v>
      </c>
      <c r="X39" s="212">
        <v>8.8999999999999999E-3</v>
      </c>
    </row>
    <row r="40" spans="2:24" ht="15" customHeight="1" x14ac:dyDescent="0.25">
      <c r="B40" s="196">
        <v>1992</v>
      </c>
      <c r="C40" s="193"/>
      <c r="D40" s="214">
        <v>2.9315899999999999</v>
      </c>
      <c r="E40" s="178">
        <v>0.34179100000000001</v>
      </c>
      <c r="F40" s="181">
        <v>0.34179069664627409</v>
      </c>
      <c r="G40" s="179"/>
      <c r="H40" s="210">
        <f t="shared" si="3"/>
        <v>0.08</v>
      </c>
      <c r="I40" s="211">
        <v>0.06</v>
      </c>
      <c r="J40" s="212">
        <v>0.02</v>
      </c>
      <c r="K40" s="179"/>
      <c r="L40" s="210">
        <f t="shared" si="5"/>
        <v>0.14249999999999999</v>
      </c>
      <c r="M40" s="211">
        <v>9.1249999999999998E-2</v>
      </c>
      <c r="N40" s="212">
        <v>5.124999999999999E-2</v>
      </c>
      <c r="O40" s="179"/>
      <c r="P40" s="213">
        <v>1.17</v>
      </c>
      <c r="Q40" s="208"/>
      <c r="R40" s="210"/>
      <c r="S40" s="211"/>
      <c r="T40" s="212"/>
      <c r="U40" s="208"/>
      <c r="V40" s="210">
        <v>2.18E-2</v>
      </c>
      <c r="W40" s="211">
        <v>1.29E-2</v>
      </c>
      <c r="X40" s="212">
        <v>8.8999999999999999E-3</v>
      </c>
    </row>
    <row r="41" spans="2:24" ht="15" customHeight="1" x14ac:dyDescent="0.25">
      <c r="B41" s="196">
        <v>1993</v>
      </c>
      <c r="C41" s="193"/>
      <c r="D41" s="214">
        <v>2.9392200000000002</v>
      </c>
      <c r="E41" s="178">
        <v>0.35109000000000001</v>
      </c>
      <c r="F41" s="181">
        <v>0.3510900866977561</v>
      </c>
      <c r="G41" s="179"/>
      <c r="H41" s="210">
        <f t="shared" si="3"/>
        <v>0.08</v>
      </c>
      <c r="I41" s="211">
        <v>0.06</v>
      </c>
      <c r="J41" s="212">
        <v>0.02</v>
      </c>
      <c r="K41" s="179"/>
      <c r="L41" s="210">
        <f t="shared" si="5"/>
        <v>0.14400000000000002</v>
      </c>
      <c r="M41" s="211">
        <v>9.2000000000000012E-2</v>
      </c>
      <c r="N41" s="212">
        <v>5.1999999999999991E-2</v>
      </c>
      <c r="O41" s="179"/>
      <c r="P41" s="213">
        <v>1.17</v>
      </c>
      <c r="Q41" s="208"/>
      <c r="R41" s="210"/>
      <c r="S41" s="211"/>
      <c r="T41" s="212"/>
      <c r="U41" s="208"/>
      <c r="V41" s="210">
        <v>2.18E-2</v>
      </c>
      <c r="W41" s="211">
        <v>1.29E-2</v>
      </c>
      <c r="X41" s="212">
        <v>8.8999999999999999E-3</v>
      </c>
    </row>
    <row r="42" spans="2:24" ht="15" customHeight="1" x14ac:dyDescent="0.25">
      <c r="B42" s="196">
        <v>1994</v>
      </c>
      <c r="C42" s="193"/>
      <c r="D42" s="214">
        <v>2.9758</v>
      </c>
      <c r="E42" s="178">
        <v>0.35109000000000001</v>
      </c>
      <c r="F42" s="181">
        <v>0.3510900866977561</v>
      </c>
      <c r="G42" s="179"/>
      <c r="H42" s="210">
        <f t="shared" si="3"/>
        <v>0.1</v>
      </c>
      <c r="I42" s="211">
        <v>7.0000000000000007E-2</v>
      </c>
      <c r="J42" s="212">
        <v>0.03</v>
      </c>
      <c r="K42" s="179"/>
      <c r="L42" s="210">
        <f t="shared" si="5"/>
        <v>0.14650000000000002</v>
      </c>
      <c r="M42" s="211">
        <v>9.3250000000000013E-2</v>
      </c>
      <c r="N42" s="212">
        <v>5.3249999999999992E-2</v>
      </c>
      <c r="O42" s="179"/>
      <c r="P42" s="213">
        <v>1.21</v>
      </c>
      <c r="Q42" s="208"/>
      <c r="R42" s="210"/>
      <c r="S42" s="211"/>
      <c r="T42" s="212"/>
      <c r="U42" s="208"/>
      <c r="V42" s="210">
        <v>2.18E-2</v>
      </c>
      <c r="W42" s="211">
        <v>1.29E-2</v>
      </c>
      <c r="X42" s="212">
        <v>8.8999999999999999E-3</v>
      </c>
    </row>
    <row r="43" spans="2:24" ht="15" customHeight="1" x14ac:dyDescent="0.25">
      <c r="B43" s="196">
        <v>1995</v>
      </c>
      <c r="C43" s="193"/>
      <c r="D43" s="214">
        <v>3.05355</v>
      </c>
      <c r="E43" s="178">
        <v>0.35109000000000001</v>
      </c>
      <c r="F43" s="181">
        <v>0.3510900866977561</v>
      </c>
      <c r="G43" s="179"/>
      <c r="H43" s="210">
        <f t="shared" si="3"/>
        <v>0.12</v>
      </c>
      <c r="I43" s="211">
        <v>0.08</v>
      </c>
      <c r="J43" s="212">
        <v>0.04</v>
      </c>
      <c r="K43" s="179"/>
      <c r="L43" s="210">
        <f t="shared" si="5"/>
        <v>0.14860000000000001</v>
      </c>
      <c r="M43" s="211">
        <v>9.4299999999999995E-2</v>
      </c>
      <c r="N43" s="212">
        <v>5.4300000000000008E-2</v>
      </c>
      <c r="O43" s="179"/>
      <c r="P43" s="213">
        <v>1.25</v>
      </c>
      <c r="Q43" s="208"/>
      <c r="R43" s="210"/>
      <c r="S43" s="211"/>
      <c r="T43" s="212"/>
      <c r="U43" s="208"/>
      <c r="V43" s="210">
        <v>2.18E-2</v>
      </c>
      <c r="W43" s="211">
        <v>1.29E-2</v>
      </c>
      <c r="X43" s="212">
        <v>8.8999999999999999E-3</v>
      </c>
    </row>
    <row r="44" spans="2:24" ht="15" customHeight="1" x14ac:dyDescent="0.25">
      <c r="B44" s="196">
        <v>1996</v>
      </c>
      <c r="C44" s="193"/>
      <c r="D44" s="214">
        <v>3.2258200000000001</v>
      </c>
      <c r="E44" s="178">
        <v>0.35635</v>
      </c>
      <c r="F44" s="181">
        <v>0.35634957779244675</v>
      </c>
      <c r="G44" s="179"/>
      <c r="H44" s="210">
        <f t="shared" si="3"/>
        <v>0.13</v>
      </c>
      <c r="I44" s="211">
        <v>8.5000000000000006E-2</v>
      </c>
      <c r="J44" s="212">
        <v>4.4999999999999998E-2</v>
      </c>
      <c r="K44" s="179"/>
      <c r="L44" s="210">
        <f t="shared" si="5"/>
        <v>0.15159999999999998</v>
      </c>
      <c r="M44" s="211">
        <v>9.5799999999999982E-2</v>
      </c>
      <c r="N44" s="212">
        <v>5.5800000000000009E-2</v>
      </c>
      <c r="O44" s="179"/>
      <c r="P44" s="213">
        <v>1.25</v>
      </c>
      <c r="Q44" s="208"/>
      <c r="R44" s="210"/>
      <c r="S44" s="211"/>
      <c r="T44" s="212"/>
      <c r="U44" s="208"/>
      <c r="V44" s="210">
        <v>2.18E-2</v>
      </c>
      <c r="W44" s="211">
        <v>1.29E-2</v>
      </c>
      <c r="X44" s="212">
        <v>8.8999999999999999E-3</v>
      </c>
    </row>
    <row r="45" spans="2:24" ht="15" customHeight="1" x14ac:dyDescent="0.25">
      <c r="B45" s="196">
        <v>1997</v>
      </c>
      <c r="C45" s="193"/>
      <c r="D45" s="214">
        <v>3.3935200000000001</v>
      </c>
      <c r="E45" s="178">
        <v>0.35813299999999998</v>
      </c>
      <c r="F45" s="181">
        <v>0.3581332312941245</v>
      </c>
      <c r="G45" s="179"/>
      <c r="H45" s="210">
        <f t="shared" si="3"/>
        <v>0.14000000000000001</v>
      </c>
      <c r="I45" s="211">
        <v>0.09</v>
      </c>
      <c r="J45" s="212">
        <v>5.000000000000001E-2</v>
      </c>
      <c r="K45" s="179"/>
      <c r="L45" s="210">
        <f t="shared" si="5"/>
        <v>0.1542</v>
      </c>
      <c r="M45" s="211">
        <v>9.7100000000000006E-2</v>
      </c>
      <c r="N45" s="212">
        <v>5.7099999999999998E-2</v>
      </c>
      <c r="O45" s="179"/>
      <c r="P45" s="213">
        <v>1.25</v>
      </c>
      <c r="Q45" s="208"/>
      <c r="R45" s="210">
        <v>7.000000000000001E-4</v>
      </c>
      <c r="S45" s="211">
        <v>4.4000000000000012E-4</v>
      </c>
      <c r="T45" s="212">
        <v>2.5999999999999998E-4</v>
      </c>
      <c r="U45" s="208"/>
      <c r="V45" s="210">
        <v>2.18E-2</v>
      </c>
      <c r="W45" s="211">
        <v>1.29E-2</v>
      </c>
      <c r="X45" s="212">
        <v>8.8999999999999999E-3</v>
      </c>
    </row>
    <row r="46" spans="2:24" ht="15" customHeight="1" x14ac:dyDescent="0.25">
      <c r="B46" s="196">
        <v>1998</v>
      </c>
      <c r="C46" s="193"/>
      <c r="D46" s="214">
        <v>3.5215700000000001</v>
      </c>
      <c r="E46" s="178">
        <v>0.35813299999999998</v>
      </c>
      <c r="F46" s="181">
        <v>0.3581332312941245</v>
      </c>
      <c r="G46" s="179"/>
      <c r="H46" s="210">
        <f t="shared" si="3"/>
        <v>0.15</v>
      </c>
      <c r="I46" s="211">
        <v>9.5000000000000001E-2</v>
      </c>
      <c r="J46" s="212">
        <v>5.5E-2</v>
      </c>
      <c r="K46" s="179"/>
      <c r="L46" s="210">
        <f t="shared" si="5"/>
        <v>0.15689999999999998</v>
      </c>
      <c r="M46" s="211">
        <v>9.8449999999999982E-2</v>
      </c>
      <c r="N46" s="212">
        <v>5.8450000000000009E-2</v>
      </c>
      <c r="O46" s="179"/>
      <c r="P46" s="213">
        <v>1.25</v>
      </c>
      <c r="Q46" s="208"/>
      <c r="R46" s="210">
        <v>1.4000000000000002E-3</v>
      </c>
      <c r="S46" s="211">
        <v>9.0000000000000008E-4</v>
      </c>
      <c r="T46" s="212">
        <v>5.0000000000000001E-4</v>
      </c>
      <c r="U46" s="208"/>
      <c r="V46" s="210">
        <v>2.18E-2</v>
      </c>
      <c r="W46" s="211">
        <v>1.29E-2</v>
      </c>
      <c r="X46" s="212">
        <v>8.8999999999999999E-3</v>
      </c>
    </row>
    <row r="47" spans="2:24" ht="15" customHeight="1" x14ac:dyDescent="0.25">
      <c r="B47" s="196">
        <v>1999</v>
      </c>
      <c r="C47" s="193"/>
      <c r="D47" s="214">
        <v>3.76397</v>
      </c>
      <c r="E47" s="178">
        <v>0.359566</v>
      </c>
      <c r="F47" s="181">
        <v>0.35956625205615611</v>
      </c>
      <c r="G47" s="179"/>
      <c r="H47" s="210">
        <f t="shared" si="3"/>
        <v>0.16</v>
      </c>
      <c r="I47" s="211">
        <v>0.1</v>
      </c>
      <c r="J47" s="212">
        <v>0.06</v>
      </c>
      <c r="K47" s="179"/>
      <c r="L47" s="210">
        <f t="shared" si="5"/>
        <v>0.16</v>
      </c>
      <c r="M47" s="211">
        <v>0.1</v>
      </c>
      <c r="N47" s="212">
        <v>0.06</v>
      </c>
      <c r="O47" s="179"/>
      <c r="P47" s="213">
        <v>1.25</v>
      </c>
      <c r="Q47" s="208"/>
      <c r="R47" s="210">
        <v>2.0999999999999999E-3</v>
      </c>
      <c r="S47" s="211">
        <v>1.2999999999999999E-3</v>
      </c>
      <c r="T47" s="212">
        <v>8.0000000000000004E-4</v>
      </c>
      <c r="U47" s="208"/>
      <c r="V47" s="210">
        <v>2.18E-2</v>
      </c>
      <c r="W47" s="211">
        <v>1.29E-2</v>
      </c>
      <c r="X47" s="212">
        <v>8.8999999999999999E-3</v>
      </c>
    </row>
    <row r="48" spans="2:24" ht="15" customHeight="1" x14ac:dyDescent="0.25">
      <c r="B48" s="196">
        <v>2000</v>
      </c>
      <c r="C48" s="193"/>
      <c r="D48" s="214">
        <v>4.0231300000000001</v>
      </c>
      <c r="E48" s="178">
        <v>0.359566</v>
      </c>
      <c r="F48" s="181">
        <v>0.35956625205615611</v>
      </c>
      <c r="G48" s="179"/>
      <c r="H48" s="210">
        <f t="shared" si="3"/>
        <v>0.16</v>
      </c>
      <c r="I48" s="211">
        <v>0.1</v>
      </c>
      <c r="J48" s="212">
        <v>0.06</v>
      </c>
      <c r="K48" s="179"/>
      <c r="L48" s="210">
        <f t="shared" si="5"/>
        <v>0.16</v>
      </c>
      <c r="M48" s="211">
        <v>0.1</v>
      </c>
      <c r="N48" s="212">
        <v>0.06</v>
      </c>
      <c r="O48" s="179"/>
      <c r="P48" s="213">
        <v>1.25</v>
      </c>
      <c r="Q48" s="208"/>
      <c r="R48" s="210">
        <v>2.8000000000000004E-3</v>
      </c>
      <c r="S48" s="211">
        <v>1.7000000000000003E-3</v>
      </c>
      <c r="T48" s="212">
        <v>1.1000000000000001E-3</v>
      </c>
      <c r="U48" s="208"/>
      <c r="V48" s="210">
        <v>2.18E-2</v>
      </c>
      <c r="W48" s="211">
        <v>1.29E-2</v>
      </c>
      <c r="X48" s="212">
        <v>8.8999999999999999E-3</v>
      </c>
    </row>
    <row r="49" spans="2:24" ht="15" customHeight="1" x14ac:dyDescent="0.25">
      <c r="B49" s="196">
        <v>2001</v>
      </c>
      <c r="C49" s="193"/>
      <c r="D49" s="214">
        <v>4.0841099999999999</v>
      </c>
      <c r="E49" s="178">
        <v>0.359566</v>
      </c>
      <c r="F49" s="181">
        <v>0.36574043725427119</v>
      </c>
      <c r="G49" s="179"/>
      <c r="H49" s="210">
        <f t="shared" si="3"/>
        <v>0.16</v>
      </c>
      <c r="I49" s="211">
        <v>0.1</v>
      </c>
      <c r="J49" s="212">
        <v>0.06</v>
      </c>
      <c r="K49" s="179"/>
      <c r="L49" s="210">
        <f t="shared" si="5"/>
        <v>0.16</v>
      </c>
      <c r="M49" s="211">
        <v>0.1</v>
      </c>
      <c r="N49" s="212">
        <v>0.06</v>
      </c>
      <c r="O49" s="179"/>
      <c r="P49" s="213">
        <v>1.25</v>
      </c>
      <c r="Q49" s="208"/>
      <c r="R49" s="210">
        <v>3.4999999999999996E-3</v>
      </c>
      <c r="S49" s="211">
        <v>2.1999999999999997E-3</v>
      </c>
      <c r="T49" s="212">
        <v>1.2999999999999999E-3</v>
      </c>
      <c r="U49" s="208"/>
      <c r="V49" s="210">
        <v>2.2000000000000002E-2</v>
      </c>
      <c r="W49" s="211">
        <v>1.3000000000000001E-2</v>
      </c>
      <c r="X49" s="212">
        <v>9.0000000000000011E-3</v>
      </c>
    </row>
    <row r="50" spans="2:24" ht="15" customHeight="1" x14ac:dyDescent="0.25">
      <c r="B50" s="196">
        <v>2002</v>
      </c>
      <c r="C50" s="193"/>
      <c r="D50" s="214">
        <v>4.1494</v>
      </c>
      <c r="E50" s="178">
        <v>0.36779800000000001</v>
      </c>
      <c r="F50" s="181">
        <v>0.37219999999999998</v>
      </c>
      <c r="G50" s="179"/>
      <c r="H50" s="210">
        <f t="shared" si="3"/>
        <v>0.16</v>
      </c>
      <c r="I50" s="211">
        <v>0.1</v>
      </c>
      <c r="J50" s="212">
        <v>0.06</v>
      </c>
      <c r="K50" s="179"/>
      <c r="L50" s="210">
        <f t="shared" si="5"/>
        <v>0.16</v>
      </c>
      <c r="M50" s="211">
        <v>0.1</v>
      </c>
      <c r="N50" s="212">
        <v>0.06</v>
      </c>
      <c r="O50" s="179"/>
      <c r="P50" s="213">
        <v>1.25</v>
      </c>
      <c r="Q50" s="208"/>
      <c r="R50" s="210">
        <v>3.4999999999999996E-3</v>
      </c>
      <c r="S50" s="211">
        <v>2.1999999999999997E-3</v>
      </c>
      <c r="T50" s="212">
        <v>1.2999999999999999E-3</v>
      </c>
      <c r="U50" s="208"/>
      <c r="V50" s="210">
        <v>2.2000000000000002E-2</v>
      </c>
      <c r="W50" s="211">
        <v>1.3000000000000001E-2</v>
      </c>
      <c r="X50" s="212">
        <v>9.0000000000000011E-3</v>
      </c>
    </row>
    <row r="51" spans="2:24" ht="15" customHeight="1" x14ac:dyDescent="0.25">
      <c r="B51" s="196">
        <v>2003</v>
      </c>
      <c r="C51" s="193"/>
      <c r="D51" s="214">
        <v>4.2157999999999998</v>
      </c>
      <c r="E51" s="178">
        <v>0.37369999999999998</v>
      </c>
      <c r="F51" s="181">
        <v>0.37809999999999999</v>
      </c>
      <c r="G51" s="179"/>
      <c r="H51" s="210">
        <f t="shared" si="3"/>
        <v>0.16</v>
      </c>
      <c r="I51" s="211">
        <v>0.1</v>
      </c>
      <c r="J51" s="212">
        <v>0.06</v>
      </c>
      <c r="K51" s="179"/>
      <c r="L51" s="210">
        <f t="shared" si="5"/>
        <v>0.16</v>
      </c>
      <c r="M51" s="211">
        <v>0.1</v>
      </c>
      <c r="N51" s="212">
        <v>0.06</v>
      </c>
      <c r="O51" s="179"/>
      <c r="P51" s="213">
        <v>1.25</v>
      </c>
      <c r="Q51" s="208"/>
      <c r="R51" s="210">
        <v>3.4999999999999996E-3</v>
      </c>
      <c r="S51" s="211">
        <v>2.1999999999999997E-3</v>
      </c>
      <c r="T51" s="212">
        <v>1.2999999999999999E-3</v>
      </c>
      <c r="U51" s="208"/>
      <c r="V51" s="210">
        <v>2.2000000000000002E-2</v>
      </c>
      <c r="W51" s="211">
        <v>1.3000000000000001E-2</v>
      </c>
      <c r="X51" s="212">
        <v>9.0000000000000011E-3</v>
      </c>
    </row>
    <row r="52" spans="2:24" ht="15" customHeight="1" x14ac:dyDescent="0.25">
      <c r="B52" s="196">
        <v>2004</v>
      </c>
      <c r="C52" s="193"/>
      <c r="D52" s="214">
        <v>4.3128000000000002</v>
      </c>
      <c r="E52" s="178">
        <v>0.37959999999999999</v>
      </c>
      <c r="F52" s="181">
        <v>0.3846</v>
      </c>
      <c r="G52" s="179"/>
      <c r="H52" s="210">
        <f t="shared" si="3"/>
        <v>0.16</v>
      </c>
      <c r="I52" s="211">
        <v>0.1</v>
      </c>
      <c r="J52" s="212">
        <v>0.06</v>
      </c>
      <c r="K52" s="179"/>
      <c r="L52" s="210">
        <f t="shared" si="5"/>
        <v>0.16</v>
      </c>
      <c r="M52" s="211">
        <v>0.1</v>
      </c>
      <c r="N52" s="212">
        <v>0.06</v>
      </c>
      <c r="O52" s="179"/>
      <c r="P52" s="213">
        <v>1.25</v>
      </c>
      <c r="Q52" s="208"/>
      <c r="R52" s="210">
        <v>3.4999999999999996E-3</v>
      </c>
      <c r="S52" s="211">
        <v>2.1999999999999997E-3</v>
      </c>
      <c r="T52" s="212">
        <v>1.2999999999999999E-3</v>
      </c>
      <c r="U52" s="208"/>
      <c r="V52" s="210">
        <v>2.2000000000000002E-2</v>
      </c>
      <c r="W52" s="211">
        <v>1.3000000000000001E-2</v>
      </c>
      <c r="X52" s="212">
        <v>9.0000000000000011E-3</v>
      </c>
    </row>
    <row r="53" spans="2:24" ht="15" customHeight="1" x14ac:dyDescent="0.25">
      <c r="B53" s="196">
        <v>2005</v>
      </c>
      <c r="C53" s="193"/>
      <c r="D53" s="214">
        <v>4.4162999999999997</v>
      </c>
      <c r="E53" s="178">
        <v>0.38619999999999999</v>
      </c>
      <c r="F53" s="181">
        <v>0.3921</v>
      </c>
      <c r="G53" s="179"/>
      <c r="H53" s="210">
        <f t="shared" si="3"/>
        <v>0.16</v>
      </c>
      <c r="I53" s="211">
        <v>0.1</v>
      </c>
      <c r="J53" s="212">
        <v>0.06</v>
      </c>
      <c r="K53" s="179"/>
      <c r="L53" s="210">
        <f t="shared" si="5"/>
        <v>0.16</v>
      </c>
      <c r="M53" s="211">
        <v>0.1</v>
      </c>
      <c r="N53" s="212">
        <v>0.06</v>
      </c>
      <c r="O53" s="179"/>
      <c r="P53" s="213">
        <v>1.25</v>
      </c>
      <c r="Q53" s="208"/>
      <c r="R53" s="210">
        <v>3.4999999999999996E-3</v>
      </c>
      <c r="S53" s="211">
        <v>2.1999999999999997E-3</v>
      </c>
      <c r="T53" s="212">
        <v>1.2999999999999999E-3</v>
      </c>
      <c r="U53" s="208"/>
      <c r="V53" s="210">
        <v>2.2000000000000002E-2</v>
      </c>
      <c r="W53" s="211">
        <v>1.3000000000000001E-2</v>
      </c>
      <c r="X53" s="212">
        <v>9.0000000000000011E-3</v>
      </c>
    </row>
    <row r="54" spans="2:24" ht="15" customHeight="1" x14ac:dyDescent="0.25">
      <c r="B54" s="196">
        <v>2006</v>
      </c>
      <c r="C54" s="193"/>
      <c r="D54" s="214">
        <v>4.5444000000000004</v>
      </c>
      <c r="E54" s="178">
        <v>0.39400000000000002</v>
      </c>
      <c r="F54" s="181">
        <v>0.39889999999999998</v>
      </c>
      <c r="G54" s="179"/>
      <c r="H54" s="210">
        <f t="shared" si="3"/>
        <v>0.16239999999999999</v>
      </c>
      <c r="I54" s="211">
        <v>0.1012</v>
      </c>
      <c r="J54" s="212">
        <v>6.1199999999999991E-2</v>
      </c>
      <c r="K54" s="179"/>
      <c r="L54" s="210">
        <f t="shared" si="5"/>
        <v>0.16239999999999999</v>
      </c>
      <c r="M54" s="211">
        <v>0.1012</v>
      </c>
      <c r="N54" s="212">
        <v>6.1199999999999991E-2</v>
      </c>
      <c r="O54" s="179"/>
      <c r="P54" s="213">
        <v>1.25</v>
      </c>
      <c r="Q54" s="208"/>
      <c r="R54" s="210">
        <v>3.4999999999999996E-3</v>
      </c>
      <c r="S54" s="211">
        <v>2.1999999999999997E-3</v>
      </c>
      <c r="T54" s="212">
        <v>1.2999999999999999E-3</v>
      </c>
      <c r="U54" s="208"/>
      <c r="V54" s="210">
        <v>2.2000000000000002E-2</v>
      </c>
      <c r="W54" s="211">
        <v>1.3000000000000001E-2</v>
      </c>
      <c r="X54" s="212">
        <v>9.0000000000000011E-3</v>
      </c>
    </row>
    <row r="55" spans="2:24" ht="15" customHeight="1" x14ac:dyDescent="0.25">
      <c r="B55" s="196">
        <v>2007</v>
      </c>
      <c r="C55" s="193"/>
      <c r="D55" s="214">
        <v>4.7125000000000004</v>
      </c>
      <c r="E55" s="215">
        <v>0.40050000000000002</v>
      </c>
      <c r="F55" s="181">
        <v>0.40560000000000002</v>
      </c>
      <c r="G55" s="179"/>
      <c r="H55" s="210">
        <f t="shared" si="3"/>
        <v>0.16239999999999999</v>
      </c>
      <c r="I55" s="211">
        <v>0.1012</v>
      </c>
      <c r="J55" s="212">
        <v>6.1199999999999991E-2</v>
      </c>
      <c r="K55" s="179"/>
      <c r="L55" s="210">
        <f t="shared" si="5"/>
        <v>0.16239999999999999</v>
      </c>
      <c r="M55" s="211">
        <v>0.1012</v>
      </c>
      <c r="N55" s="212">
        <v>6.1199999999999991E-2</v>
      </c>
      <c r="O55" s="179"/>
      <c r="P55" s="213">
        <v>1.25</v>
      </c>
      <c r="Q55" s="208"/>
      <c r="R55" s="210">
        <v>3.4999999999999996E-3</v>
      </c>
      <c r="S55" s="211">
        <v>2.1999999999999997E-3</v>
      </c>
      <c r="T55" s="212">
        <v>1.2999999999999999E-3</v>
      </c>
      <c r="U55" s="208"/>
      <c r="V55" s="210">
        <v>2.2000000000000002E-2</v>
      </c>
      <c r="W55" s="211">
        <v>1.3000000000000001E-2</v>
      </c>
      <c r="X55" s="212">
        <v>9.0000000000000011E-3</v>
      </c>
    </row>
    <row r="56" spans="2:24" ht="15" customHeight="1" x14ac:dyDescent="0.25">
      <c r="B56" s="196">
        <v>2008</v>
      </c>
      <c r="C56" s="193"/>
      <c r="D56" s="214">
        <v>4.8727</v>
      </c>
      <c r="E56" s="215">
        <v>0.4073</v>
      </c>
      <c r="F56" s="181">
        <v>0.41170000000000001</v>
      </c>
      <c r="G56" s="179"/>
      <c r="H56" s="210">
        <f t="shared" si="3"/>
        <v>0.16239999999999999</v>
      </c>
      <c r="I56" s="211">
        <v>0.1012</v>
      </c>
      <c r="J56" s="212">
        <v>6.1199999999999991E-2</v>
      </c>
      <c r="K56" s="179"/>
      <c r="L56" s="210">
        <f t="shared" si="5"/>
        <v>0.16239999999999999</v>
      </c>
      <c r="M56" s="211">
        <v>0.1012</v>
      </c>
      <c r="N56" s="212">
        <v>6.1199999999999991E-2</v>
      </c>
      <c r="O56" s="179"/>
      <c r="P56" s="213">
        <v>1.25</v>
      </c>
      <c r="Q56" s="208"/>
      <c r="R56" s="210">
        <v>3.4999999999999996E-3</v>
      </c>
      <c r="S56" s="211">
        <v>2.1999999999999997E-3</v>
      </c>
      <c r="T56" s="212">
        <v>1.2999999999999999E-3</v>
      </c>
      <c r="U56" s="208"/>
      <c r="V56" s="210">
        <v>2.2000000000000002E-2</v>
      </c>
      <c r="W56" s="211">
        <v>1.3000000000000001E-2</v>
      </c>
      <c r="X56" s="212">
        <v>9.0000000000000011E-3</v>
      </c>
    </row>
    <row r="57" spans="2:24" x14ac:dyDescent="0.25">
      <c r="B57" s="196">
        <v>2009</v>
      </c>
      <c r="C57" s="193"/>
      <c r="D57" s="214">
        <v>4.9603999999999999</v>
      </c>
      <c r="E57" s="215">
        <v>0.41320000000000001</v>
      </c>
      <c r="F57" s="181">
        <v>0.4173</v>
      </c>
      <c r="G57" s="179"/>
      <c r="H57" s="210">
        <f t="shared" si="3"/>
        <v>0.16239999999999999</v>
      </c>
      <c r="I57" s="211">
        <v>0.1012</v>
      </c>
      <c r="J57" s="212">
        <v>6.1199999999999991E-2</v>
      </c>
      <c r="K57" s="179"/>
      <c r="L57" s="210">
        <f t="shared" si="5"/>
        <v>0.16239999999999999</v>
      </c>
      <c r="M57" s="211">
        <v>0.1012</v>
      </c>
      <c r="N57" s="212">
        <v>6.1199999999999991E-2</v>
      </c>
      <c r="O57" s="179"/>
      <c r="P57" s="213">
        <v>1.25</v>
      </c>
      <c r="Q57" s="208"/>
      <c r="R57" s="210">
        <v>3.4999999999999996E-3</v>
      </c>
      <c r="S57" s="211">
        <v>2.1999999999999997E-3</v>
      </c>
      <c r="T57" s="212">
        <v>1.2999999999999999E-3</v>
      </c>
      <c r="U57" s="208"/>
      <c r="V57" s="210">
        <v>2.2000000000000002E-2</v>
      </c>
      <c r="W57" s="211">
        <v>1.3000000000000001E-2</v>
      </c>
      <c r="X57" s="212">
        <v>9.0000000000000011E-3</v>
      </c>
    </row>
    <row r="58" spans="2:24" x14ac:dyDescent="0.25">
      <c r="B58" s="196">
        <v>2010</v>
      </c>
      <c r="C58" s="193"/>
      <c r="D58" s="214">
        <v>5.0248999999999997</v>
      </c>
      <c r="E58" s="215">
        <v>0.41860000000000003</v>
      </c>
      <c r="F58" s="181">
        <v>0.42085</v>
      </c>
      <c r="G58" s="179"/>
      <c r="H58" s="210">
        <f t="shared" si="3"/>
        <v>0.16239999999999999</v>
      </c>
      <c r="I58" s="211">
        <v>0.1012</v>
      </c>
      <c r="J58" s="212">
        <v>6.1199999999999991E-2</v>
      </c>
      <c r="K58" s="179"/>
      <c r="L58" s="210">
        <f t="shared" si="5"/>
        <v>0.16239999999999999</v>
      </c>
      <c r="M58" s="211">
        <v>0.1012</v>
      </c>
      <c r="N58" s="212">
        <v>6.1199999999999991E-2</v>
      </c>
      <c r="O58" s="179"/>
      <c r="P58" s="213">
        <v>1.25</v>
      </c>
      <c r="Q58" s="208"/>
      <c r="R58" s="210">
        <v>3.4999999999999996E-3</v>
      </c>
      <c r="S58" s="211">
        <v>2.1999999999999997E-3</v>
      </c>
      <c r="T58" s="212">
        <v>1.2999999999999999E-3</v>
      </c>
      <c r="U58" s="208"/>
      <c r="V58" s="210">
        <v>2.2000000000000002E-2</v>
      </c>
      <c r="W58" s="211">
        <v>1.3000000000000001E-2</v>
      </c>
      <c r="X58" s="212">
        <v>9.0000000000000011E-3</v>
      </c>
    </row>
    <row r="59" spans="2:24" x14ac:dyDescent="0.25">
      <c r="B59" s="196">
        <v>2011</v>
      </c>
      <c r="C59" s="193"/>
      <c r="D59" s="214">
        <v>5.1353999999999997</v>
      </c>
      <c r="E59" s="215">
        <v>0.42159999999999997</v>
      </c>
      <c r="F59" s="181">
        <v>0.4229</v>
      </c>
      <c r="G59" s="179"/>
      <c r="H59" s="210">
        <f t="shared" si="3"/>
        <v>0.16239999999999999</v>
      </c>
      <c r="I59" s="211">
        <v>0.1012</v>
      </c>
      <c r="J59" s="212">
        <v>6.1199999999999991E-2</v>
      </c>
      <c r="K59" s="179"/>
      <c r="L59" s="210">
        <f t="shared" si="5"/>
        <v>0.16239999999999999</v>
      </c>
      <c r="M59" s="211">
        <v>0.1012</v>
      </c>
      <c r="N59" s="212">
        <v>6.1199999999999991E-2</v>
      </c>
      <c r="O59" s="179"/>
      <c r="P59" s="213">
        <v>1.25</v>
      </c>
      <c r="Q59" s="208"/>
      <c r="R59" s="210">
        <v>3.4999999999999996E-3</v>
      </c>
      <c r="S59" s="211">
        <v>2.1999999999999997E-3</v>
      </c>
      <c r="T59" s="212">
        <v>1.2999999999999999E-3</v>
      </c>
      <c r="U59" s="208"/>
      <c r="V59" s="210">
        <v>2.2000000000000002E-2</v>
      </c>
      <c r="W59" s="211">
        <v>1.3000000000000001E-2</v>
      </c>
      <c r="X59" s="212">
        <v>9.0000000000000011E-3</v>
      </c>
    </row>
    <row r="60" spans="2:24" x14ac:dyDescent="0.25">
      <c r="B60" s="196">
        <v>2012</v>
      </c>
      <c r="C60" s="193"/>
      <c r="D60" s="214">
        <v>5.2508999999999997</v>
      </c>
      <c r="E60" s="215">
        <v>0.42330000000000001</v>
      </c>
      <c r="F60" s="181">
        <v>0.43059999999999998</v>
      </c>
      <c r="G60" s="179"/>
      <c r="H60" s="210">
        <f t="shared" si="3"/>
        <v>0.16239999999999999</v>
      </c>
      <c r="I60" s="211">
        <v>0.1012</v>
      </c>
      <c r="J60" s="212">
        <v>6.1199999999999991E-2</v>
      </c>
      <c r="K60" s="179"/>
      <c r="L60" s="210">
        <f t="shared" si="5"/>
        <v>0.16239999999999999</v>
      </c>
      <c r="M60" s="211">
        <v>0.1012</v>
      </c>
      <c r="N60" s="212">
        <v>6.1199999999999991E-2</v>
      </c>
      <c r="O60" s="179"/>
      <c r="P60" s="213">
        <v>1.25</v>
      </c>
      <c r="Q60" s="208"/>
      <c r="R60" s="210">
        <v>3.4999999999999996E-3</v>
      </c>
      <c r="S60" s="211">
        <v>2.1999999999999997E-3</v>
      </c>
      <c r="T60" s="212">
        <v>1.2999999999999999E-3</v>
      </c>
      <c r="U60" s="208"/>
      <c r="V60" s="210">
        <v>2.2000000000000002E-2</v>
      </c>
      <c r="W60" s="211">
        <v>1.3000000000000001E-2</v>
      </c>
      <c r="X60" s="212">
        <v>9.0000000000000011E-3</v>
      </c>
    </row>
    <row r="61" spans="2:24" x14ac:dyDescent="0.25">
      <c r="B61" s="196">
        <v>2013</v>
      </c>
      <c r="C61" s="193"/>
      <c r="D61" s="214">
        <v>5.3006000000000002</v>
      </c>
      <c r="E61" s="215">
        <v>0.433</v>
      </c>
      <c r="F61" s="181">
        <v>0.43469999999999998</v>
      </c>
      <c r="G61" s="179"/>
      <c r="H61" s="210">
        <f t="shared" si="3"/>
        <v>0.16239999999999999</v>
      </c>
      <c r="I61" s="211">
        <v>0.1012</v>
      </c>
      <c r="J61" s="212">
        <v>6.1199999999999991E-2</v>
      </c>
      <c r="K61" s="179"/>
      <c r="L61" s="210">
        <f t="shared" si="5"/>
        <v>0.16239999999999999</v>
      </c>
      <c r="M61" s="211">
        <v>0.1012</v>
      </c>
      <c r="N61" s="212">
        <v>6.1199999999999991E-2</v>
      </c>
      <c r="O61" s="179"/>
      <c r="P61" s="213">
        <v>1.25</v>
      </c>
      <c r="Q61" s="208"/>
      <c r="R61" s="210">
        <v>3.4999999999999996E-3</v>
      </c>
      <c r="S61" s="211">
        <v>2.1999999999999997E-3</v>
      </c>
      <c r="T61" s="212">
        <v>1.2999999999999999E-3</v>
      </c>
      <c r="U61" s="208"/>
      <c r="V61" s="210">
        <v>2.2000000000000002E-2</v>
      </c>
      <c r="W61" s="211">
        <v>1.3000000000000001E-2</v>
      </c>
      <c r="X61" s="212">
        <v>9.0000000000000011E-3</v>
      </c>
    </row>
    <row r="62" spans="2:24" x14ac:dyDescent="0.25">
      <c r="B62" s="196">
        <v>2014</v>
      </c>
      <c r="C62" s="193"/>
      <c r="D62" s="214">
        <v>5.3075000000000001</v>
      </c>
      <c r="E62" s="215">
        <v>0.43519999999999998</v>
      </c>
      <c r="F62" s="181">
        <v>0.43519999999999998</v>
      </c>
      <c r="G62" s="179"/>
      <c r="H62" s="210">
        <f t="shared" si="3"/>
        <v>0.16344</v>
      </c>
      <c r="I62" s="211">
        <v>0.10144</v>
      </c>
      <c r="J62" s="212">
        <v>6.2E-2</v>
      </c>
      <c r="K62" s="179"/>
      <c r="L62" s="210">
        <f t="shared" si="5"/>
        <v>0.16344</v>
      </c>
      <c r="M62" s="211">
        <v>0.10144</v>
      </c>
      <c r="N62" s="212">
        <v>6.2E-2</v>
      </c>
      <c r="O62" s="179"/>
      <c r="P62" s="213">
        <v>1.25</v>
      </c>
      <c r="Q62" s="208"/>
      <c r="R62" s="210">
        <v>3.4999999999999996E-3</v>
      </c>
      <c r="S62" s="211">
        <v>2.1999999999999997E-3</v>
      </c>
      <c r="T62" s="212">
        <v>1.2999999999999999E-3</v>
      </c>
      <c r="U62" s="208"/>
      <c r="V62" s="210">
        <v>2.2000000000000002E-2</v>
      </c>
      <c r="W62" s="211">
        <v>1.3000000000000001E-2</v>
      </c>
      <c r="X62" s="212">
        <v>9.0000000000000011E-3</v>
      </c>
    </row>
    <row r="63" spans="2:24" x14ac:dyDescent="0.25">
      <c r="B63" s="196">
        <v>2015</v>
      </c>
      <c r="C63" s="193"/>
      <c r="D63" s="214">
        <v>5.3075000000000001</v>
      </c>
      <c r="E63" s="215">
        <v>0.43519999999999998</v>
      </c>
      <c r="F63" s="181">
        <v>0.43519999999999998</v>
      </c>
      <c r="G63" s="179"/>
      <c r="H63" s="210">
        <f t="shared" si="3"/>
        <v>0.16440000000000002</v>
      </c>
      <c r="I63" s="211">
        <v>0.10200000000000001</v>
      </c>
      <c r="J63" s="212">
        <v>6.2400000000000004E-2</v>
      </c>
      <c r="K63" s="179"/>
      <c r="L63" s="210">
        <f t="shared" si="5"/>
        <v>0.16440000000000002</v>
      </c>
      <c r="M63" s="211">
        <v>0.10200000000000001</v>
      </c>
      <c r="N63" s="212">
        <v>6.2400000000000004E-2</v>
      </c>
      <c r="O63" s="179"/>
      <c r="P63" s="213">
        <v>1.25</v>
      </c>
      <c r="Q63" s="208"/>
      <c r="R63" s="210">
        <v>3.4999999999999996E-3</v>
      </c>
      <c r="S63" s="211">
        <v>2.1999999999999997E-3</v>
      </c>
      <c r="T63" s="212">
        <v>1.2999999999999999E-3</v>
      </c>
      <c r="U63" s="208"/>
      <c r="V63" s="210">
        <v>2.2000000000000002E-2</v>
      </c>
      <c r="W63" s="211">
        <v>1.3000000000000001E-2</v>
      </c>
      <c r="X63" s="212">
        <v>9.0000000000000011E-3</v>
      </c>
    </row>
    <row r="64" spans="2:24" x14ac:dyDescent="0.25">
      <c r="B64" s="196">
        <v>2016</v>
      </c>
      <c r="C64" s="193"/>
      <c r="D64" s="214">
        <v>5.4455</v>
      </c>
      <c r="E64" s="215">
        <v>0.43519999999999998</v>
      </c>
      <c r="F64" s="181">
        <v>0.43519999999999998</v>
      </c>
      <c r="G64" s="179"/>
      <c r="H64" s="210">
        <f t="shared" si="3"/>
        <v>0.16440000000000002</v>
      </c>
      <c r="I64" s="211">
        <v>0.10200000000000001</v>
      </c>
      <c r="J64" s="212">
        <v>6.2400000000000004E-2</v>
      </c>
      <c r="K64" s="179"/>
      <c r="L64" s="210">
        <f t="shared" si="5"/>
        <v>0.16440000000000002</v>
      </c>
      <c r="M64" s="211">
        <v>0.10200000000000001</v>
      </c>
      <c r="N64" s="212">
        <v>6.2400000000000004E-2</v>
      </c>
      <c r="O64" s="179"/>
      <c r="P64" s="213">
        <v>1.25</v>
      </c>
      <c r="Q64" s="208"/>
      <c r="R64" s="210">
        <v>3.4999999999999996E-3</v>
      </c>
      <c r="S64" s="211">
        <v>2.1999999999999997E-3</v>
      </c>
      <c r="T64" s="212">
        <v>1.2999999999999999E-3</v>
      </c>
      <c r="U64" s="208"/>
      <c r="V64" s="210">
        <v>2.2000000000000002E-2</v>
      </c>
      <c r="W64" s="211">
        <v>1.3000000000000001E-2</v>
      </c>
      <c r="X64" s="212">
        <v>9.0000000000000011E-3</v>
      </c>
    </row>
    <row r="65" spans="2:24" x14ac:dyDescent="0.25">
      <c r="B65" s="196">
        <v>2017</v>
      </c>
      <c r="C65" s="193"/>
      <c r="D65" s="214">
        <v>5.6306000000000003</v>
      </c>
      <c r="E65" s="215">
        <v>0.43519999999999998</v>
      </c>
      <c r="F65" s="181">
        <v>0.43519999999999998</v>
      </c>
      <c r="G65" s="179"/>
      <c r="H65" s="210">
        <f t="shared" si="3"/>
        <v>0.16440000000000002</v>
      </c>
      <c r="I65" s="211">
        <v>0.10200000000000001</v>
      </c>
      <c r="J65" s="212">
        <v>6.2400000000000004E-2</v>
      </c>
      <c r="K65" s="179"/>
      <c r="L65" s="210">
        <f t="shared" si="5"/>
        <v>0.16440000000000002</v>
      </c>
      <c r="M65" s="211">
        <v>0.10200000000000001</v>
      </c>
      <c r="N65" s="212">
        <v>6.2400000000000004E-2</v>
      </c>
      <c r="O65" s="179"/>
      <c r="P65" s="213">
        <v>1.25</v>
      </c>
      <c r="Q65" s="208"/>
      <c r="R65" s="210">
        <v>3.4999999999999996E-3</v>
      </c>
      <c r="S65" s="211">
        <v>2.1999999999999997E-3</v>
      </c>
      <c r="T65" s="212">
        <v>1.2999999999999999E-3</v>
      </c>
      <c r="U65" s="208"/>
      <c r="V65" s="210">
        <v>2.2000000000000002E-2</v>
      </c>
      <c r="W65" s="211">
        <v>1.3000000000000001E-2</v>
      </c>
      <c r="X65" s="212">
        <v>9.0000000000000011E-3</v>
      </c>
    </row>
    <row r="66" spans="2:24" ht="15.75" thickBot="1" x14ac:dyDescent="0.3">
      <c r="B66" s="197">
        <v>2018</v>
      </c>
      <c r="C66" s="193"/>
      <c r="D66" s="216">
        <v>5.8166000000000002</v>
      </c>
      <c r="E66" s="217">
        <v>0.43780848717333998</v>
      </c>
      <c r="F66" s="182">
        <v>0.43563474786222328</v>
      </c>
      <c r="G66" s="179"/>
      <c r="H66" s="218">
        <f t="shared" si="3"/>
        <v>0.16440000000000002</v>
      </c>
      <c r="I66" s="219">
        <v>0.10200000000000001</v>
      </c>
      <c r="J66" s="220">
        <v>6.2400000000000004E-2</v>
      </c>
      <c r="K66" s="179"/>
      <c r="L66" s="218">
        <f t="shared" si="5"/>
        <v>0.16440000000000002</v>
      </c>
      <c r="M66" s="219">
        <v>0.10200000000000001</v>
      </c>
      <c r="N66" s="220">
        <v>6.2400000000000004E-2</v>
      </c>
      <c r="O66" s="179"/>
      <c r="P66" s="221">
        <v>1.25</v>
      </c>
      <c r="Q66" s="208"/>
      <c r="R66" s="218">
        <v>3.4999999999999996E-3</v>
      </c>
      <c r="S66" s="219">
        <v>2.1999999999999997E-3</v>
      </c>
      <c r="T66" s="220">
        <v>1.2999999999999999E-3</v>
      </c>
      <c r="U66" s="208"/>
      <c r="V66" s="218">
        <v>2.2000000000000002E-2</v>
      </c>
      <c r="W66" s="219">
        <v>1.3000000000000001E-2</v>
      </c>
      <c r="X66" s="220">
        <v>9.0000000000000011E-3</v>
      </c>
    </row>
  </sheetData>
  <mergeCells count="2">
    <mergeCell ref="D2:F2"/>
    <mergeCell ref="H2:X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J70"/>
  <sheetViews>
    <sheetView topLeftCell="A13" workbookViewId="0">
      <selection activeCell="E25" sqref="E25"/>
    </sheetView>
  </sheetViews>
  <sheetFormatPr baseColWidth="10" defaultRowHeight="15" x14ac:dyDescent="0.25"/>
  <cols>
    <col min="2" max="2" width="9.7109375" style="176" customWidth="1"/>
    <col min="3" max="3" width="2.5703125" customWidth="1"/>
    <col min="4" max="5" width="22.85546875" style="176" customWidth="1"/>
    <col min="6" max="6" width="3.7109375" style="176" customWidth="1"/>
    <col min="7" max="9" width="11.42578125" style="176"/>
    <col min="10" max="10" width="3.7109375" style="176" customWidth="1"/>
  </cols>
  <sheetData>
    <row r="1" spans="2:10" ht="15.75" thickBot="1" x14ac:dyDescent="0.3">
      <c r="D1" s="176" t="s">
        <v>96</v>
      </c>
      <c r="E1" s="198"/>
    </row>
    <row r="2" spans="2:10" ht="15.75" customHeight="1" thickBot="1" x14ac:dyDescent="0.3">
      <c r="D2" s="521" t="s">
        <v>97</v>
      </c>
      <c r="E2" s="523"/>
      <c r="G2" s="535" t="s">
        <v>81</v>
      </c>
      <c r="H2" s="536"/>
      <c r="I2" s="537"/>
    </row>
    <row r="3" spans="2:10" ht="15.75" thickBot="1" x14ac:dyDescent="0.3"/>
    <row r="4" spans="2:10" ht="45.75" thickBot="1" x14ac:dyDescent="0.3">
      <c r="B4" s="194" t="s">
        <v>1</v>
      </c>
      <c r="D4" s="186" t="s">
        <v>86</v>
      </c>
      <c r="E4" s="229" t="s">
        <v>91</v>
      </c>
      <c r="F4" s="179"/>
      <c r="G4" s="186" t="s">
        <v>82</v>
      </c>
      <c r="H4" s="187" t="s">
        <v>83</v>
      </c>
      <c r="I4" s="184" t="s">
        <v>84</v>
      </c>
      <c r="J4" s="179"/>
    </row>
    <row r="5" spans="2:10" x14ac:dyDescent="0.25">
      <c r="B5" s="195">
        <v>2005</v>
      </c>
      <c r="D5" s="222">
        <v>1</v>
      </c>
      <c r="E5" s="230">
        <v>0.04</v>
      </c>
      <c r="F5" s="179"/>
      <c r="G5" s="204">
        <v>0.1</v>
      </c>
      <c r="H5" s="205">
        <v>0.05</v>
      </c>
      <c r="I5" s="206">
        <v>0.05</v>
      </c>
      <c r="J5" s="179"/>
    </row>
    <row r="6" spans="2:10" x14ac:dyDescent="0.25">
      <c r="B6" s="196">
        <v>2006</v>
      </c>
      <c r="D6" s="223">
        <v>1.0169999999999999</v>
      </c>
      <c r="E6" s="231">
        <v>4.0800000000000003E-2</v>
      </c>
      <c r="F6" s="179"/>
      <c r="G6" s="210">
        <v>0.1</v>
      </c>
      <c r="H6" s="211">
        <v>0.05</v>
      </c>
      <c r="I6" s="212">
        <v>0.05</v>
      </c>
      <c r="J6" s="179"/>
    </row>
    <row r="7" spans="2:10" x14ac:dyDescent="0.25">
      <c r="B7" s="195">
        <v>2007</v>
      </c>
      <c r="D7" s="223">
        <v>1.0302199999999999</v>
      </c>
      <c r="E7" s="231">
        <v>4.1529999999999997E-2</v>
      </c>
      <c r="F7" s="179"/>
      <c r="G7" s="210">
        <v>0.1</v>
      </c>
      <c r="H7" s="211">
        <v>0.05</v>
      </c>
      <c r="I7" s="212">
        <v>0.05</v>
      </c>
      <c r="J7" s="179"/>
    </row>
    <row r="8" spans="2:10" x14ac:dyDescent="0.25">
      <c r="B8" s="196">
        <v>2008</v>
      </c>
      <c r="D8" s="224">
        <v>1.0353699999999999</v>
      </c>
      <c r="E8" s="232">
        <v>4.2189999999999998E-2</v>
      </c>
      <c r="F8" s="179"/>
      <c r="G8" s="210">
        <v>0.1</v>
      </c>
      <c r="H8" s="211">
        <v>0.05</v>
      </c>
      <c r="I8" s="212">
        <v>0.05</v>
      </c>
      <c r="J8" s="179"/>
    </row>
    <row r="9" spans="2:10" x14ac:dyDescent="0.25">
      <c r="B9" s="195">
        <v>2009</v>
      </c>
      <c r="D9" s="224">
        <v>1.04572</v>
      </c>
      <c r="E9" s="231">
        <v>4.2610000000000002E-2</v>
      </c>
      <c r="F9" s="179"/>
      <c r="G9" s="210">
        <v>0.1</v>
      </c>
      <c r="H9" s="211">
        <v>0.05</v>
      </c>
      <c r="I9" s="212">
        <v>0.05</v>
      </c>
      <c r="J9" s="179"/>
    </row>
    <row r="10" spans="2:10" x14ac:dyDescent="0.25">
      <c r="B10" s="196">
        <v>2010</v>
      </c>
      <c r="D10" s="224">
        <v>1.0509500000000001</v>
      </c>
      <c r="E10" s="231">
        <v>4.283E-2</v>
      </c>
      <c r="F10" s="179"/>
      <c r="G10" s="210">
        <v>0.1</v>
      </c>
      <c r="H10" s="211">
        <v>0.05</v>
      </c>
      <c r="I10" s="212">
        <v>0.05</v>
      </c>
      <c r="J10" s="179"/>
    </row>
    <row r="11" spans="2:10" x14ac:dyDescent="0.25">
      <c r="B11" s="195">
        <v>2011</v>
      </c>
      <c r="D11" s="224">
        <v>1.0562</v>
      </c>
      <c r="E11" s="231">
        <v>4.3040000000000002E-2</v>
      </c>
      <c r="F11" s="179"/>
      <c r="G11" s="210">
        <v>0.1</v>
      </c>
      <c r="H11" s="211">
        <v>0.05</v>
      </c>
      <c r="I11" s="212">
        <v>0.05</v>
      </c>
      <c r="J11" s="179"/>
    </row>
    <row r="12" spans="2:10" x14ac:dyDescent="0.25">
      <c r="B12" s="196">
        <v>2012</v>
      </c>
      <c r="D12" s="224">
        <v>1.0742</v>
      </c>
      <c r="E12" s="232">
        <v>4.3779999999999999E-2</v>
      </c>
      <c r="F12" s="179"/>
      <c r="G12" s="210">
        <v>0.1</v>
      </c>
      <c r="H12" s="211">
        <v>0.05</v>
      </c>
      <c r="I12" s="212">
        <v>0.05</v>
      </c>
      <c r="J12" s="179"/>
    </row>
    <row r="13" spans="2:10" x14ac:dyDescent="0.25">
      <c r="B13" s="195">
        <v>2013</v>
      </c>
      <c r="D13" s="224">
        <v>1.085</v>
      </c>
      <c r="E13" s="232">
        <v>4.4209999999999999E-2</v>
      </c>
      <c r="F13" s="179"/>
      <c r="G13" s="210">
        <v>0.1</v>
      </c>
      <c r="H13" s="211">
        <v>0.05</v>
      </c>
      <c r="I13" s="212">
        <v>0.05</v>
      </c>
      <c r="J13" s="179"/>
    </row>
    <row r="14" spans="2:10" x14ac:dyDescent="0.25">
      <c r="B14" s="196">
        <v>2014</v>
      </c>
      <c r="D14" s="224">
        <v>1.09585</v>
      </c>
      <c r="E14" s="232">
        <v>4.4650000000000002E-2</v>
      </c>
      <c r="F14" s="179"/>
      <c r="G14" s="210">
        <v>0.1</v>
      </c>
      <c r="H14" s="211">
        <v>0.05</v>
      </c>
      <c r="I14" s="212">
        <v>0.05</v>
      </c>
      <c r="J14" s="179"/>
    </row>
    <row r="15" spans="2:10" x14ac:dyDescent="0.25">
      <c r="B15" s="195">
        <v>2015</v>
      </c>
      <c r="D15" s="224">
        <v>1.1452</v>
      </c>
      <c r="E15" s="232">
        <v>4.4650000000000002E-2</v>
      </c>
      <c r="F15" s="179"/>
      <c r="G15" s="210">
        <v>0.1</v>
      </c>
      <c r="H15" s="211">
        <v>0.05</v>
      </c>
      <c r="I15" s="212">
        <v>0.05</v>
      </c>
      <c r="J15" s="179"/>
    </row>
    <row r="16" spans="2:10" x14ac:dyDescent="0.25">
      <c r="B16" s="196">
        <v>2016</v>
      </c>
      <c r="D16" s="224">
        <v>1.1967000000000001</v>
      </c>
      <c r="E16" s="232">
        <v>4.4694999999999999E-2</v>
      </c>
      <c r="F16" s="179"/>
      <c r="G16" s="210">
        <v>0.1</v>
      </c>
      <c r="H16" s="211">
        <v>0.05</v>
      </c>
      <c r="I16" s="212">
        <v>0.05</v>
      </c>
      <c r="J16" s="179"/>
    </row>
    <row r="17" spans="2:10" x14ac:dyDescent="0.25">
      <c r="B17" s="195">
        <v>2017</v>
      </c>
      <c r="D17" s="224">
        <v>1.2002999999999999</v>
      </c>
      <c r="E17" s="232">
        <v>4.487E-2</v>
      </c>
      <c r="F17" s="179"/>
      <c r="G17" s="210">
        <v>0.1</v>
      </c>
      <c r="H17" s="211">
        <v>0.05</v>
      </c>
      <c r="I17" s="212">
        <v>0.05</v>
      </c>
      <c r="J17" s="179"/>
    </row>
    <row r="18" spans="2:10" x14ac:dyDescent="0.25">
      <c r="B18" s="196">
        <v>2018</v>
      </c>
      <c r="D18" s="224">
        <v>1.2122999999999999</v>
      </c>
      <c r="E18" s="232">
        <v>4.5319999999999999E-2</v>
      </c>
      <c r="F18" s="179"/>
      <c r="G18" s="210">
        <v>0.1</v>
      </c>
      <c r="H18" s="211">
        <v>0.05</v>
      </c>
      <c r="I18" s="212">
        <v>0.05</v>
      </c>
      <c r="J18" s="179"/>
    </row>
    <row r="19" spans="2:10" x14ac:dyDescent="0.25">
      <c r="B19" s="195">
        <v>2019</v>
      </c>
      <c r="D19" s="224">
        <v>1.2317</v>
      </c>
      <c r="E19" s="232">
        <v>4.6050000000000001E-2</v>
      </c>
      <c r="F19" s="179"/>
      <c r="G19" s="210">
        <v>0.1</v>
      </c>
      <c r="H19" s="211">
        <v>0.05</v>
      </c>
      <c r="I19" s="212">
        <v>0.05</v>
      </c>
      <c r="J19" s="179"/>
    </row>
    <row r="20" spans="2:10" x14ac:dyDescent="0.25">
      <c r="B20" s="196">
        <v>2020</v>
      </c>
      <c r="D20" s="224">
        <v>1.2452000000000001</v>
      </c>
      <c r="E20" s="232">
        <v>4.6559999999999997E-2</v>
      </c>
      <c r="F20" s="179"/>
      <c r="G20" s="210">
        <v>0.1</v>
      </c>
      <c r="H20" s="211">
        <v>0.05</v>
      </c>
      <c r="I20" s="212">
        <v>0.05</v>
      </c>
      <c r="J20" s="179"/>
    </row>
    <row r="21" spans="2:10" x14ac:dyDescent="0.25">
      <c r="B21" s="195">
        <v>2021</v>
      </c>
      <c r="D21" s="224">
        <v>1.2502</v>
      </c>
      <c r="E21" s="232">
        <v>4.675E-2</v>
      </c>
      <c r="F21" s="179"/>
      <c r="G21" s="210">
        <v>0.1</v>
      </c>
      <c r="H21" s="211">
        <v>0.05</v>
      </c>
      <c r="I21" s="212">
        <v>0.05</v>
      </c>
      <c r="J21" s="179"/>
    </row>
    <row r="22" spans="2:10" x14ac:dyDescent="0.25">
      <c r="B22" s="196">
        <v>2022</v>
      </c>
      <c r="D22" s="224">
        <v>1.274</v>
      </c>
      <c r="E22" s="232">
        <v>4.7640000000000002E-2</v>
      </c>
      <c r="F22" s="179"/>
      <c r="G22" s="210">
        <v>0.1</v>
      </c>
      <c r="H22" s="211">
        <v>0.05</v>
      </c>
      <c r="I22" s="212">
        <v>0.05</v>
      </c>
      <c r="J22" s="179"/>
    </row>
    <row r="23" spans="2:10" x14ac:dyDescent="0.25">
      <c r="B23" s="195">
        <v>2023</v>
      </c>
      <c r="D23" s="224">
        <v>1.3466</v>
      </c>
      <c r="E23" s="232">
        <v>5.0360000000000002E-2</v>
      </c>
      <c r="F23" s="179"/>
      <c r="G23" s="210">
        <v>0.1</v>
      </c>
      <c r="H23" s="211">
        <v>0.05</v>
      </c>
      <c r="I23" s="212">
        <v>0.05</v>
      </c>
      <c r="J23" s="179"/>
    </row>
    <row r="24" spans="2:10" x14ac:dyDescent="0.25">
      <c r="B24" s="196">
        <v>2024</v>
      </c>
      <c r="D24" s="214">
        <f>1.4112</f>
        <v>1.4112</v>
      </c>
      <c r="E24" s="181">
        <f>0.05378</f>
        <v>5.3780000000000001E-2</v>
      </c>
      <c r="F24" s="179"/>
      <c r="G24" s="210">
        <v>0.1</v>
      </c>
      <c r="H24" s="211">
        <v>0.05</v>
      </c>
      <c r="I24" s="212">
        <v>0.05</v>
      </c>
      <c r="J24" s="179"/>
    </row>
    <row r="25" spans="2:10" x14ac:dyDescent="0.25">
      <c r="B25" s="195">
        <v>2025</v>
      </c>
      <c r="D25" s="214">
        <f>1.4394</f>
        <v>1.4394</v>
      </c>
      <c r="E25" s="181">
        <f>0.05593</f>
        <v>5.5930000000000001E-2</v>
      </c>
      <c r="F25" s="179"/>
      <c r="G25" s="210">
        <v>0.1</v>
      </c>
      <c r="H25" s="211">
        <v>0.05</v>
      </c>
      <c r="I25" s="212">
        <v>0.05</v>
      </c>
      <c r="J25" s="179"/>
    </row>
    <row r="26" spans="2:10" x14ac:dyDescent="0.25">
      <c r="B26" s="196">
        <v>2026</v>
      </c>
      <c r="D26" s="214">
        <f>D25*(1+Prix_HT!E18)</f>
        <v>1.4588029111417471</v>
      </c>
      <c r="E26" s="181">
        <f>E25*(1+Prix_HT!E18)</f>
        <v>5.668392859535773E-2</v>
      </c>
      <c r="F26" s="179"/>
      <c r="G26" s="210">
        <v>0.1</v>
      </c>
      <c r="H26" s="211">
        <v>0.05</v>
      </c>
      <c r="I26" s="212">
        <v>0.05</v>
      </c>
      <c r="J26" s="179"/>
    </row>
    <row r="27" spans="2:10" x14ac:dyDescent="0.25">
      <c r="B27" s="195">
        <v>2027</v>
      </c>
      <c r="D27" s="214">
        <f>D26*(1+Prix_HT!E19)</f>
        <v>1.4843319620867277</v>
      </c>
      <c r="E27" s="181">
        <f>E26*(1+Prix_HT!E19)</f>
        <v>5.7675897345776495E-2</v>
      </c>
      <c r="F27" s="179"/>
      <c r="G27" s="210">
        <v>0.1</v>
      </c>
      <c r="H27" s="211">
        <v>0.05</v>
      </c>
      <c r="I27" s="212">
        <v>0.05</v>
      </c>
      <c r="J27" s="179"/>
    </row>
    <row r="28" spans="2:10" x14ac:dyDescent="0.25">
      <c r="B28" s="196">
        <v>2028</v>
      </c>
      <c r="D28" s="214">
        <f>D27*(1+Prix_HT!E20)</f>
        <v>1.5103077714232456</v>
      </c>
      <c r="E28" s="181">
        <f>E27*(1+Prix_HT!E20)</f>
        <v>5.8685225549327584E-2</v>
      </c>
      <c r="F28" s="179"/>
      <c r="G28" s="210">
        <v>0.1</v>
      </c>
      <c r="H28" s="211">
        <v>0.05</v>
      </c>
      <c r="I28" s="212">
        <v>0.05</v>
      </c>
      <c r="J28" s="179"/>
    </row>
    <row r="29" spans="2:10" x14ac:dyDescent="0.25">
      <c r="B29" s="195">
        <v>2029</v>
      </c>
      <c r="D29" s="214">
        <f>D28*(1+Prix_HT!E21)</f>
        <v>1.5367381574231525</v>
      </c>
      <c r="E29" s="181">
        <f>E28*(1+Prix_HT!E21)</f>
        <v>5.9712216996440824E-2</v>
      </c>
      <c r="F29" s="179"/>
      <c r="G29" s="210">
        <v>0.1</v>
      </c>
      <c r="H29" s="211">
        <v>0.05</v>
      </c>
      <c r="I29" s="212">
        <v>0.05</v>
      </c>
      <c r="J29" s="179"/>
    </row>
    <row r="30" spans="2:10" x14ac:dyDescent="0.25">
      <c r="B30" s="196">
        <v>2030</v>
      </c>
      <c r="D30" s="214">
        <f>D29*(1+Prix_HT!E22)</f>
        <v>1.5636310751780578</v>
      </c>
      <c r="E30" s="181">
        <f>E29*(1+Prix_HT!E22)</f>
        <v>6.075718079387854E-2</v>
      </c>
      <c r="F30" s="179"/>
      <c r="G30" s="210">
        <v>0.1</v>
      </c>
      <c r="H30" s="211">
        <v>0.05</v>
      </c>
      <c r="I30" s="212">
        <v>0.05</v>
      </c>
      <c r="J30" s="179"/>
    </row>
    <row r="31" spans="2:10" x14ac:dyDescent="0.25">
      <c r="B31" s="195">
        <v>2031</v>
      </c>
      <c r="D31" s="214">
        <f>D30*(1+Prix_HT!E23)</f>
        <v>1.5909946189936739</v>
      </c>
      <c r="E31" s="181">
        <f>E30*(1+Prix_HT!E23)</f>
        <v>6.182043145777142E-2</v>
      </c>
      <c r="F31" s="179"/>
      <c r="G31" s="210">
        <v>0.1</v>
      </c>
      <c r="H31" s="211">
        <v>0.05</v>
      </c>
      <c r="I31" s="212">
        <v>0.05</v>
      </c>
      <c r="J31" s="179"/>
    </row>
    <row r="32" spans="2:10" x14ac:dyDescent="0.25">
      <c r="B32" s="196">
        <v>2032</v>
      </c>
      <c r="D32" s="214">
        <f>D31*(1+Prix_HT!E24)</f>
        <v>1.6188370248260633</v>
      </c>
      <c r="E32" s="181">
        <f>E31*(1+Prix_HT!E24)</f>
        <v>6.290228900828243E-2</v>
      </c>
      <c r="F32" s="179"/>
      <c r="G32" s="210">
        <v>0.1</v>
      </c>
      <c r="H32" s="211">
        <v>0.05</v>
      </c>
      <c r="I32" s="212">
        <v>0.05</v>
      </c>
      <c r="J32" s="179"/>
    </row>
    <row r="33" spans="2:10" x14ac:dyDescent="0.25">
      <c r="B33" s="195">
        <v>2033</v>
      </c>
      <c r="D33" s="214">
        <f>D32*(1+Prix_HT!E25)</f>
        <v>1.6471666727605194</v>
      </c>
      <c r="E33" s="181">
        <f>E32*(1+Prix_HT!E25)</f>
        <v>6.4003079065927379E-2</v>
      </c>
      <c r="F33" s="179"/>
      <c r="G33" s="210">
        <v>0.1</v>
      </c>
      <c r="H33" s="211">
        <v>0.05</v>
      </c>
      <c r="I33" s="212">
        <v>0.05</v>
      </c>
      <c r="J33" s="179"/>
    </row>
    <row r="34" spans="2:10" x14ac:dyDescent="0.25">
      <c r="B34" s="196">
        <v>2034</v>
      </c>
      <c r="D34" s="214">
        <f>D33*(1+Prix_HT!E26)</f>
        <v>1.6759920895338287</v>
      </c>
      <c r="E34" s="181">
        <f>E33*(1+Prix_HT!E26)</f>
        <v>6.5123132949581108E-2</v>
      </c>
      <c r="F34" s="179"/>
      <c r="G34" s="210">
        <v>0.1</v>
      </c>
      <c r="H34" s="211">
        <v>0.05</v>
      </c>
      <c r="I34" s="212">
        <v>0.05</v>
      </c>
      <c r="J34" s="179"/>
    </row>
    <row r="35" spans="2:10" x14ac:dyDescent="0.25">
      <c r="B35" s="195">
        <v>2035</v>
      </c>
      <c r="D35" s="214">
        <f>D34*(1+Prix_HT!E27)</f>
        <v>1.7053219511006708</v>
      </c>
      <c r="E35" s="181">
        <f>E34*(1+Prix_HT!E27)</f>
        <v>6.6262787776198789E-2</v>
      </c>
      <c r="F35" s="179"/>
      <c r="G35" s="210">
        <v>0.1</v>
      </c>
      <c r="H35" s="211">
        <v>0.05</v>
      </c>
      <c r="I35" s="212">
        <v>0.05</v>
      </c>
      <c r="J35" s="179"/>
    </row>
    <row r="36" spans="2:10" x14ac:dyDescent="0.25">
      <c r="B36" s="196">
        <v>2036</v>
      </c>
      <c r="D36" s="214">
        <f>D35*(1+Prix_HT!E28)</f>
        <v>1.7351650852449325</v>
      </c>
      <c r="E36" s="181">
        <f>E35*(1+Prix_HT!E28)</f>
        <v>6.7422386562282277E-2</v>
      </c>
      <c r="F36" s="179"/>
      <c r="G36" s="210">
        <v>0.1</v>
      </c>
      <c r="H36" s="211">
        <v>0.05</v>
      </c>
      <c r="I36" s="212">
        <v>0.05</v>
      </c>
      <c r="J36" s="179"/>
    </row>
    <row r="37" spans="2:10" x14ac:dyDescent="0.25">
      <c r="B37" s="195">
        <v>2037</v>
      </c>
      <c r="D37" s="214">
        <f>D36*(1+Prix_HT!E29)</f>
        <v>1.765530474236719</v>
      </c>
      <c r="E37" s="181">
        <f>E36*(1+Prix_HT!E29)</f>
        <v>6.8602278327122221E-2</v>
      </c>
      <c r="F37" s="179"/>
      <c r="G37" s="210">
        <v>0.1</v>
      </c>
      <c r="H37" s="211">
        <v>0.05</v>
      </c>
      <c r="I37" s="212">
        <v>0.05</v>
      </c>
      <c r="J37" s="179"/>
    </row>
    <row r="38" spans="2:10" x14ac:dyDescent="0.25">
      <c r="B38" s="196">
        <v>2038</v>
      </c>
      <c r="D38" s="214">
        <f>D37*(1+Prix_HT!E30)</f>
        <v>1.7964272575358617</v>
      </c>
      <c r="E38" s="181">
        <f>E37*(1+Prix_HT!E30)</f>
        <v>6.9802818197846866E-2</v>
      </c>
      <c r="F38" s="179"/>
      <c r="G38" s="210">
        <v>0.1</v>
      </c>
      <c r="H38" s="211">
        <v>0.05</v>
      </c>
      <c r="I38" s="212">
        <v>0.05</v>
      </c>
      <c r="J38" s="179"/>
    </row>
    <row r="39" spans="2:10" x14ac:dyDescent="0.25">
      <c r="B39" s="195">
        <v>2039</v>
      </c>
      <c r="D39" s="214">
        <f>D38*(1+Prix_HT!E31)</f>
        <v>1.8278647345427395</v>
      </c>
      <c r="E39" s="181">
        <f>E38*(1+Prix_HT!E31)</f>
        <v>7.1024367516309195E-2</v>
      </c>
      <c r="F39" s="179"/>
      <c r="G39" s="210">
        <v>0.1</v>
      </c>
      <c r="H39" s="211">
        <v>0.05</v>
      </c>
      <c r="I39" s="212">
        <v>0.05</v>
      </c>
      <c r="J39" s="179"/>
    </row>
    <row r="40" spans="2:10" x14ac:dyDescent="0.25">
      <c r="B40" s="196">
        <v>2040</v>
      </c>
      <c r="D40" s="214">
        <f>D39*(1+Prix_HT!E32)</f>
        <v>1.8598523673972376</v>
      </c>
      <c r="E40" s="181">
        <f>E39*(1+Prix_HT!E32)</f>
        <v>7.2267293947844605E-2</v>
      </c>
      <c r="F40" s="179"/>
      <c r="G40" s="210">
        <v>0.1</v>
      </c>
      <c r="H40" s="211">
        <v>0.05</v>
      </c>
      <c r="I40" s="212">
        <v>0.05</v>
      </c>
      <c r="J40" s="179"/>
    </row>
    <row r="41" spans="2:10" x14ac:dyDescent="0.25">
      <c r="B41" s="195">
        <v>2041</v>
      </c>
      <c r="D41" s="214">
        <f>D40*(1+Prix_HT!E33)</f>
        <v>1.8923997838266893</v>
      </c>
      <c r="E41" s="181">
        <f>E40*(1+Prix_HT!E33)</f>
        <v>7.3531971591931894E-2</v>
      </c>
      <c r="F41" s="179"/>
      <c r="G41" s="210">
        <v>0.1</v>
      </c>
      <c r="H41" s="211">
        <v>0.05</v>
      </c>
      <c r="I41" s="212">
        <v>0.05</v>
      </c>
      <c r="J41" s="179"/>
    </row>
    <row r="42" spans="2:10" x14ac:dyDescent="0.25">
      <c r="B42" s="196">
        <v>2042</v>
      </c>
      <c r="D42" s="214">
        <f>D41*(1+Prix_HT!E34)</f>
        <v>1.9255167800436566</v>
      </c>
      <c r="E42" s="181">
        <f>E41*(1+Prix_HT!E34)</f>
        <v>7.4818781094790704E-2</v>
      </c>
      <c r="F42" s="179"/>
      <c r="G42" s="210">
        <v>0.1</v>
      </c>
      <c r="H42" s="211">
        <v>0.05</v>
      </c>
      <c r="I42" s="212">
        <v>0.05</v>
      </c>
      <c r="J42" s="179"/>
    </row>
    <row r="43" spans="2:10" x14ac:dyDescent="0.25">
      <c r="B43" s="195">
        <v>2043</v>
      </c>
      <c r="D43" s="214">
        <f>D42*(1+Prix_HT!E35)</f>
        <v>1.9592133236944207</v>
      </c>
      <c r="E43" s="181">
        <f>E42*(1+Prix_HT!E35)</f>
        <v>7.6128109763949542E-2</v>
      </c>
      <c r="F43" s="179"/>
      <c r="G43" s="210">
        <v>0.1</v>
      </c>
      <c r="H43" s="211">
        <v>0.05</v>
      </c>
      <c r="I43" s="212">
        <v>0.05</v>
      </c>
      <c r="J43" s="179"/>
    </row>
    <row r="44" spans="2:10" x14ac:dyDescent="0.25">
      <c r="B44" s="196">
        <v>2044</v>
      </c>
      <c r="D44" s="214">
        <f>D43*(1+Prix_HT!E36)</f>
        <v>1.9934995568590732</v>
      </c>
      <c r="E44" s="181">
        <f>E43*(1+Prix_HT!E36)</f>
        <v>7.7460351684818671E-2</v>
      </c>
      <c r="F44" s="179"/>
      <c r="G44" s="210">
        <v>0.1</v>
      </c>
      <c r="H44" s="211">
        <v>0.05</v>
      </c>
      <c r="I44" s="212">
        <v>0.05</v>
      </c>
      <c r="J44" s="179"/>
    </row>
    <row r="45" spans="2:10" x14ac:dyDescent="0.25">
      <c r="B45" s="195">
        <v>2045</v>
      </c>
      <c r="D45" s="214">
        <f>D44*(1+Prix_HT!E37)</f>
        <v>2.028385799104107</v>
      </c>
      <c r="E45" s="181">
        <f>E44*(1+Prix_HT!E37)</f>
        <v>7.8815907839303007E-2</v>
      </c>
      <c r="F45" s="179"/>
      <c r="G45" s="210">
        <v>0.1</v>
      </c>
      <c r="H45" s="211">
        <v>0.05</v>
      </c>
      <c r="I45" s="212">
        <v>0.05</v>
      </c>
      <c r="J45" s="179"/>
    </row>
    <row r="46" spans="2:10" x14ac:dyDescent="0.25">
      <c r="B46" s="196">
        <v>2046</v>
      </c>
      <c r="D46" s="214">
        <f>D45*(1+Prix_HT!E38)</f>
        <v>2.0638825505884291</v>
      </c>
      <c r="E46" s="181">
        <f>E45*(1+Prix_HT!E38)</f>
        <v>8.0195186226490814E-2</v>
      </c>
      <c r="F46" s="179"/>
      <c r="G46" s="210">
        <v>0.1</v>
      </c>
      <c r="H46" s="211">
        <v>0.05</v>
      </c>
      <c r="I46" s="212">
        <v>0.05</v>
      </c>
      <c r="J46" s="179"/>
    </row>
    <row r="47" spans="2:10" x14ac:dyDescent="0.25">
      <c r="B47" s="195">
        <v>2047</v>
      </c>
      <c r="D47" s="214">
        <f>D46*(1+Prix_HT!E39)</f>
        <v>2.1000004952237266</v>
      </c>
      <c r="E47" s="181">
        <f>E46*(1+Prix_HT!E39)</f>
        <v>8.1598601985454405E-2</v>
      </c>
      <c r="F47" s="179"/>
      <c r="G47" s="210">
        <v>0.1</v>
      </c>
      <c r="H47" s="211">
        <v>0.05</v>
      </c>
      <c r="I47" s="212">
        <v>0.05</v>
      </c>
      <c r="J47" s="179"/>
    </row>
    <row r="48" spans="2:10" x14ac:dyDescent="0.25">
      <c r="B48" s="196">
        <v>2048</v>
      </c>
      <c r="D48" s="214">
        <f>D47*(1+Prix_HT!E40)</f>
        <v>2.1367505038901418</v>
      </c>
      <c r="E48" s="181">
        <f>E47*(1+Prix_HT!E40)</f>
        <v>8.302657752019986E-2</v>
      </c>
      <c r="F48" s="179"/>
      <c r="G48" s="210">
        <v>0.1</v>
      </c>
      <c r="H48" s="211">
        <v>0.05</v>
      </c>
      <c r="I48" s="212">
        <v>0.05</v>
      </c>
      <c r="J48" s="179"/>
    </row>
    <row r="49" spans="2:10" x14ac:dyDescent="0.25">
      <c r="B49" s="195">
        <v>2049</v>
      </c>
      <c r="D49" s="214">
        <f>D48*(1+Prix_HT!E41)</f>
        <v>2.1741436377082195</v>
      </c>
      <c r="E49" s="181">
        <f>E48*(1+Prix_HT!E41)</f>
        <v>8.4479542626803364E-2</v>
      </c>
      <c r="F49" s="179"/>
      <c r="G49" s="210">
        <v>0.1</v>
      </c>
      <c r="H49" s="211">
        <v>0.05</v>
      </c>
      <c r="I49" s="212">
        <v>0.05</v>
      </c>
      <c r="J49" s="179"/>
    </row>
    <row r="50" spans="2:10" x14ac:dyDescent="0.25">
      <c r="B50" s="196">
        <v>2050</v>
      </c>
      <c r="D50" s="214">
        <f>D49*(1+Prix_HT!E42)</f>
        <v>2.2121911513681134</v>
      </c>
      <c r="E50" s="181">
        <f>E49*(1+Prix_HT!E42)</f>
        <v>8.5957934622772431E-2</v>
      </c>
      <c r="F50" s="179"/>
      <c r="G50" s="210">
        <v>0.1</v>
      </c>
      <c r="H50" s="211">
        <v>0.05</v>
      </c>
      <c r="I50" s="212">
        <v>0.05</v>
      </c>
      <c r="J50" s="179"/>
    </row>
    <row r="51" spans="2:10" x14ac:dyDescent="0.25">
      <c r="B51" s="195">
        <v>2051</v>
      </c>
      <c r="D51" s="214">
        <f>D50*(1+Prix_HT!E43)</f>
        <v>2.2509044965170557</v>
      </c>
      <c r="E51" s="181">
        <f>E50*(1+Prix_HT!E43)</f>
        <v>8.7462198478670955E-2</v>
      </c>
      <c r="F51" s="179"/>
      <c r="G51" s="210">
        <v>0.1</v>
      </c>
      <c r="H51" s="211">
        <v>0.05</v>
      </c>
      <c r="I51" s="212">
        <v>0.05</v>
      </c>
      <c r="J51" s="179"/>
    </row>
    <row r="52" spans="2:10" x14ac:dyDescent="0.25">
      <c r="B52" s="196">
        <v>2052</v>
      </c>
      <c r="D52" s="214">
        <f>D51*(1+Prix_HT!E44)</f>
        <v>2.2902953252061042</v>
      </c>
      <c r="E52" s="181">
        <f>E51*(1+Prix_HT!E44)</f>
        <v>8.8992786952047709E-2</v>
      </c>
      <c r="F52" s="179"/>
      <c r="G52" s="210">
        <v>0.1</v>
      </c>
      <c r="H52" s="211">
        <v>0.05</v>
      </c>
      <c r="I52" s="212">
        <v>0.05</v>
      </c>
      <c r="J52" s="179"/>
    </row>
    <row r="53" spans="2:10" x14ac:dyDescent="0.25">
      <c r="B53" s="195">
        <v>2053</v>
      </c>
      <c r="D53" s="214">
        <f>D52*(1+Prix_HT!E45)</f>
        <v>2.3303754933972112</v>
      </c>
      <c r="E53" s="181">
        <f>E52*(1+Prix_HT!E45)</f>
        <v>9.0550160723708556E-2</v>
      </c>
      <c r="F53" s="179"/>
      <c r="G53" s="210">
        <v>0.1</v>
      </c>
      <c r="H53" s="211">
        <v>0.05</v>
      </c>
      <c r="I53" s="212">
        <v>0.05</v>
      </c>
      <c r="J53" s="179"/>
    </row>
    <row r="54" spans="2:10" x14ac:dyDescent="0.25">
      <c r="B54" s="196">
        <v>2054</v>
      </c>
      <c r="D54" s="214">
        <f>D53*(1+Prix_HT!E46)</f>
        <v>2.3711570645316624</v>
      </c>
      <c r="E54" s="181">
        <f>E53*(1+Prix_HT!E46)</f>
        <v>9.2134788536373469E-2</v>
      </c>
      <c r="F54" s="179"/>
      <c r="G54" s="210">
        <v>0.1</v>
      </c>
      <c r="H54" s="211">
        <v>0.05</v>
      </c>
      <c r="I54" s="212">
        <v>0.05</v>
      </c>
      <c r="J54" s="179"/>
    </row>
    <row r="55" spans="2:10" x14ac:dyDescent="0.25">
      <c r="B55" s="195">
        <v>2055</v>
      </c>
      <c r="D55" s="214">
        <f>D54*(1+Prix_HT!E47)</f>
        <v>2.4126523131609665</v>
      </c>
      <c r="E55" s="181">
        <f>E54*(1+Prix_HT!E47)</f>
        <v>9.3747147335760006E-2</v>
      </c>
      <c r="F55" s="179"/>
      <c r="G55" s="210">
        <v>0.1</v>
      </c>
      <c r="H55" s="211">
        <v>0.05</v>
      </c>
      <c r="I55" s="212">
        <v>0.05</v>
      </c>
      <c r="J55" s="179"/>
    </row>
    <row r="56" spans="2:10" x14ac:dyDescent="0.25">
      <c r="B56" s="196">
        <v>2056</v>
      </c>
      <c r="D56" s="214">
        <f>D55*(1+Prix_HT!E48)</f>
        <v>2.4548737286412834</v>
      </c>
      <c r="E56" s="181">
        <f>E55*(1+Prix_HT!E48)</f>
        <v>9.5387722414135817E-2</v>
      </c>
      <c r="F56" s="179"/>
      <c r="G56" s="210">
        <v>0.1</v>
      </c>
      <c r="H56" s="211">
        <v>0.05</v>
      </c>
      <c r="I56" s="212">
        <v>0.05</v>
      </c>
      <c r="J56" s="179"/>
    </row>
    <row r="57" spans="2:10" x14ac:dyDescent="0.25">
      <c r="B57" s="195">
        <v>2057</v>
      </c>
      <c r="D57" s="214">
        <f>D56*(1+Prix_HT!E49)</f>
        <v>2.4978340188925059</v>
      </c>
      <c r="E57" s="181">
        <f>E56*(1+Prix_HT!E49)</f>
        <v>9.7057007556383204E-2</v>
      </c>
      <c r="F57" s="179"/>
      <c r="G57" s="210">
        <v>0.1</v>
      </c>
      <c r="H57" s="211">
        <v>0.05</v>
      </c>
      <c r="I57" s="212">
        <v>0.05</v>
      </c>
      <c r="J57" s="179"/>
    </row>
    <row r="58" spans="2:10" x14ac:dyDescent="0.25">
      <c r="B58" s="196">
        <v>2058</v>
      </c>
      <c r="D58" s="214">
        <f>D57*(1+Prix_HT!E50)</f>
        <v>2.541546114223125</v>
      </c>
      <c r="E58" s="181">
        <f>E57*(1+Prix_HT!E50)</f>
        <v>9.8755505188619919E-2</v>
      </c>
      <c r="F58" s="179"/>
      <c r="G58" s="210">
        <v>0.1</v>
      </c>
      <c r="H58" s="211">
        <v>0.05</v>
      </c>
      <c r="I58" s="212">
        <v>0.05</v>
      </c>
      <c r="J58" s="179"/>
    </row>
    <row r="59" spans="2:10" x14ac:dyDescent="0.25">
      <c r="B59" s="195">
        <v>2059</v>
      </c>
      <c r="D59" s="214">
        <f>D58*(1+Prix_HT!E51)</f>
        <v>2.5860231712220298</v>
      </c>
      <c r="E59" s="181">
        <f>E58*(1+Prix_HT!E51)</f>
        <v>0.10048372652942078</v>
      </c>
      <c r="F59" s="179"/>
      <c r="G59" s="210">
        <v>0.1</v>
      </c>
      <c r="H59" s="211">
        <v>0.05</v>
      </c>
      <c r="I59" s="212">
        <v>0.05</v>
      </c>
      <c r="J59" s="179"/>
    </row>
    <row r="60" spans="2:10" x14ac:dyDescent="0.25">
      <c r="B60" s="196">
        <v>2060</v>
      </c>
      <c r="D60" s="214">
        <f>D59*(1+Prix_HT!E52)</f>
        <v>2.6312785767184157</v>
      </c>
      <c r="E60" s="181">
        <f>E59*(1+Prix_HT!E52)</f>
        <v>0.10224219174368565</v>
      </c>
      <c r="F60" s="179"/>
      <c r="G60" s="210">
        <v>0.1</v>
      </c>
      <c r="H60" s="211">
        <v>0.05</v>
      </c>
      <c r="I60" s="212">
        <v>0.05</v>
      </c>
      <c r="J60" s="179"/>
    </row>
    <row r="61" spans="2:10" x14ac:dyDescent="0.25">
      <c r="B61" s="195">
        <v>2061</v>
      </c>
      <c r="D61" s="214">
        <f>D60*(1+Prix_HT!E53)</f>
        <v>2.677325951810988</v>
      </c>
      <c r="E61" s="181">
        <f>E60*(1+Prix_HT!E53)</f>
        <v>0.10403143009920016</v>
      </c>
      <c r="F61" s="179"/>
      <c r="G61" s="210">
        <v>0.1</v>
      </c>
      <c r="H61" s="211">
        <v>0.05</v>
      </c>
      <c r="I61" s="212">
        <v>0.05</v>
      </c>
      <c r="J61" s="179"/>
    </row>
    <row r="62" spans="2:10" x14ac:dyDescent="0.25">
      <c r="B62" s="196">
        <v>2062</v>
      </c>
      <c r="D62" s="214">
        <f>D61*(1+Prix_HT!E54)</f>
        <v>2.7241791559676805</v>
      </c>
      <c r="E62" s="181">
        <f>E61*(1+Prix_HT!E54)</f>
        <v>0.10585198012593616</v>
      </c>
      <c r="F62" s="179"/>
      <c r="G62" s="210">
        <v>0.1</v>
      </c>
      <c r="H62" s="211">
        <v>0.05</v>
      </c>
      <c r="I62" s="212">
        <v>0.05</v>
      </c>
      <c r="J62" s="179"/>
    </row>
    <row r="63" spans="2:10" x14ac:dyDescent="0.25">
      <c r="B63" s="195">
        <v>2063</v>
      </c>
      <c r="D63" s="214">
        <f>D62*(1+Prix_HT!E55)</f>
        <v>2.7718522911971148</v>
      </c>
      <c r="E63" s="181">
        <f>E62*(1+Prix_HT!E55)</f>
        <v>0.10770438977814005</v>
      </c>
      <c r="F63" s="179"/>
      <c r="G63" s="210">
        <v>0.1</v>
      </c>
      <c r="H63" s="211">
        <v>0.05</v>
      </c>
      <c r="I63" s="212">
        <v>0.05</v>
      </c>
      <c r="J63" s="179"/>
    </row>
    <row r="64" spans="2:10" x14ac:dyDescent="0.25">
      <c r="B64" s="196">
        <v>2064</v>
      </c>
      <c r="D64" s="214">
        <f>D63*(1+Prix_HT!E56)</f>
        <v>2.8203597062930648</v>
      </c>
      <c r="E64" s="181">
        <f>E63*(1+Prix_HT!E56)</f>
        <v>0.10958921659925751</v>
      </c>
      <c r="F64" s="179"/>
      <c r="G64" s="210">
        <v>0.1</v>
      </c>
      <c r="H64" s="211">
        <v>0.05</v>
      </c>
      <c r="I64" s="212">
        <v>0.05</v>
      </c>
      <c r="J64" s="179"/>
    </row>
    <row r="65" spans="2:10" x14ac:dyDescent="0.25">
      <c r="B65" s="195">
        <v>2065</v>
      </c>
      <c r="D65" s="214">
        <f>D64*(1+Prix_HT!E57)</f>
        <v>2.8697160011531935</v>
      </c>
      <c r="E65" s="181">
        <f>E64*(1+Prix_HT!E57)</f>
        <v>0.11150702788974452</v>
      </c>
      <c r="F65" s="179"/>
      <c r="G65" s="210">
        <v>0.1</v>
      </c>
      <c r="H65" s="211">
        <v>0.05</v>
      </c>
      <c r="I65" s="212">
        <v>0.05</v>
      </c>
      <c r="J65" s="179"/>
    </row>
    <row r="66" spans="2:10" x14ac:dyDescent="0.25">
      <c r="B66" s="196">
        <v>2066</v>
      </c>
      <c r="D66" s="214">
        <f>D65*(1+Prix_HT!E58)</f>
        <v>2.9199360311733744</v>
      </c>
      <c r="E66" s="181">
        <f>E65*(1+Prix_HT!E58)</f>
        <v>0.11345840087781506</v>
      </c>
      <c r="F66" s="179"/>
      <c r="G66" s="210">
        <v>0.1</v>
      </c>
      <c r="H66" s="211">
        <v>0.05</v>
      </c>
      <c r="I66" s="212">
        <v>0.05</v>
      </c>
    </row>
    <row r="67" spans="2:10" x14ac:dyDescent="0.25">
      <c r="B67" s="195">
        <v>2067</v>
      </c>
      <c r="D67" s="214">
        <f>D66*(1+Prix_HT!E59)</f>
        <v>2.9710349117189088</v>
      </c>
      <c r="E67" s="181">
        <f>E66*(1+Prix_HT!E59)</f>
        <v>0.11544392289317683</v>
      </c>
      <c r="G67" s="210">
        <v>0.1</v>
      </c>
      <c r="H67" s="211">
        <v>0.05</v>
      </c>
      <c r="I67" s="212">
        <v>0.05</v>
      </c>
    </row>
    <row r="68" spans="2:10" x14ac:dyDescent="0.25">
      <c r="B68" s="196">
        <v>2068</v>
      </c>
      <c r="D68" s="214">
        <f>D67*(1+Prix_HT!E60)</f>
        <v>3.0230280226739898</v>
      </c>
      <c r="E68" s="181">
        <f>E67*(1+Prix_HT!E60)</f>
        <v>0.11746419154380743</v>
      </c>
      <c r="G68" s="210">
        <v>0.1</v>
      </c>
      <c r="H68" s="211">
        <v>0.05</v>
      </c>
      <c r="I68" s="212">
        <v>0.05</v>
      </c>
    </row>
    <row r="69" spans="2:10" x14ac:dyDescent="0.25">
      <c r="B69" s="195">
        <v>2069</v>
      </c>
      <c r="D69" s="214">
        <f>D68*(1+Prix_HT!E61)</f>
        <v>3.0759310130707851</v>
      </c>
      <c r="E69" s="181">
        <f>E68*(1+Prix_HT!E61)</f>
        <v>0.11951981489582407</v>
      </c>
      <c r="G69" s="210">
        <v>0.1</v>
      </c>
      <c r="H69" s="211">
        <v>0.05</v>
      </c>
      <c r="I69" s="212">
        <v>0.05</v>
      </c>
    </row>
    <row r="70" spans="2:10" ht="15.75" thickBot="1" x14ac:dyDescent="0.3">
      <c r="B70" s="228">
        <v>2070</v>
      </c>
      <c r="D70" s="216" t="e">
        <f>D69*(1+Prix_HT!#REF!)</f>
        <v>#REF!</v>
      </c>
      <c r="E70" s="182" t="e">
        <f>E69*(1+Prix_HT!#REF!)</f>
        <v>#REF!</v>
      </c>
      <c r="G70" s="225">
        <v>0.1</v>
      </c>
      <c r="H70" s="226">
        <v>0.05</v>
      </c>
      <c r="I70" s="227">
        <v>0.05</v>
      </c>
    </row>
  </sheetData>
  <mergeCells count="2">
    <mergeCell ref="D2:E2"/>
    <mergeCell ref="G2:I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132"/>
  <sheetViews>
    <sheetView topLeftCell="A75" zoomScaleNormal="100" workbookViewId="0">
      <selection activeCell="H88" sqref="H88"/>
    </sheetView>
  </sheetViews>
  <sheetFormatPr baseColWidth="10" defaultColWidth="11.42578125" defaultRowHeight="15" x14ac:dyDescent="0.25"/>
  <cols>
    <col min="1" max="1" width="1.42578125" style="1" customWidth="1"/>
    <col min="2" max="2" width="11.42578125" style="1"/>
    <col min="3" max="3" width="13" style="1" customWidth="1"/>
    <col min="4" max="4" width="14.85546875" style="1" customWidth="1"/>
    <col min="5" max="5" width="2.28515625" style="1" customWidth="1"/>
    <col min="6" max="6" width="11.42578125" style="1"/>
    <col min="7" max="8" width="13.85546875" style="1" customWidth="1"/>
    <col min="9" max="9" width="14.85546875" style="1" customWidth="1"/>
    <col min="10" max="10" width="2.28515625" style="1" customWidth="1"/>
    <col min="11" max="12" width="11.42578125" style="1"/>
    <col min="13" max="13" width="13.85546875" style="1" customWidth="1"/>
    <col min="14" max="14" width="14.85546875" style="1" customWidth="1"/>
    <col min="15" max="16384" width="11.42578125" style="1"/>
  </cols>
  <sheetData>
    <row r="1" spans="2:14" x14ac:dyDescent="0.25">
      <c r="B1" s="8" t="s">
        <v>18</v>
      </c>
      <c r="G1" s="8"/>
      <c r="H1" s="115"/>
      <c r="M1" s="115"/>
    </row>
    <row r="2" spans="2:14" x14ac:dyDescent="0.25">
      <c r="B2" s="1" t="s">
        <v>0</v>
      </c>
      <c r="H2" s="115"/>
      <c r="M2" s="115"/>
    </row>
    <row r="3" spans="2:14" ht="15.75" thickBot="1" x14ac:dyDescent="0.3">
      <c r="F3" s="8" t="s">
        <v>78</v>
      </c>
      <c r="K3" s="8" t="s">
        <v>77</v>
      </c>
      <c r="L3" s="8"/>
    </row>
    <row r="4" spans="2:14" ht="25.5" customHeight="1" x14ac:dyDescent="0.25">
      <c r="B4" s="475" t="s">
        <v>1</v>
      </c>
      <c r="C4" s="470" t="s">
        <v>19</v>
      </c>
      <c r="D4" s="471"/>
      <c r="F4" s="478" t="s">
        <v>1</v>
      </c>
      <c r="G4" s="467" t="s">
        <v>9</v>
      </c>
      <c r="H4" s="470" t="s">
        <v>55</v>
      </c>
      <c r="I4" s="471"/>
      <c r="K4" s="478" t="s">
        <v>1</v>
      </c>
      <c r="L4" s="467" t="s">
        <v>79</v>
      </c>
      <c r="M4" s="470" t="s">
        <v>55</v>
      </c>
      <c r="N4" s="471"/>
    </row>
    <row r="5" spans="2:14" ht="28.9" customHeight="1" x14ac:dyDescent="0.25">
      <c r="B5" s="476"/>
      <c r="C5" s="481" t="s">
        <v>129</v>
      </c>
      <c r="D5" s="147" t="s">
        <v>16</v>
      </c>
      <c r="F5" s="479"/>
      <c r="G5" s="468"/>
      <c r="H5" s="472"/>
      <c r="I5" s="473"/>
      <c r="K5" s="479"/>
      <c r="L5" s="468"/>
      <c r="M5" s="472"/>
      <c r="N5" s="473"/>
    </row>
    <row r="6" spans="2:14" ht="30.75" thickBot="1" x14ac:dyDescent="0.3">
      <c r="B6" s="477"/>
      <c r="C6" s="482"/>
      <c r="D6" s="148" t="s">
        <v>48</v>
      </c>
      <c r="F6" s="480"/>
      <c r="G6" s="469"/>
      <c r="H6" s="116" t="s">
        <v>57</v>
      </c>
      <c r="I6" s="149" t="s">
        <v>56</v>
      </c>
      <c r="K6" s="480"/>
      <c r="L6" s="469"/>
      <c r="M6" s="116" t="s">
        <v>57</v>
      </c>
      <c r="N6" s="149" t="s">
        <v>56</v>
      </c>
    </row>
    <row r="7" spans="2:14" x14ac:dyDescent="0.25">
      <c r="B7" s="9">
        <v>1947</v>
      </c>
      <c r="C7" s="10">
        <v>169.214</v>
      </c>
      <c r="D7" s="150">
        <f t="shared" ref="D7:D70" si="0">C7/C8-1</f>
        <v>0.43229334191058233</v>
      </c>
      <c r="E7" s="12"/>
      <c r="F7" s="13">
        <v>1947</v>
      </c>
      <c r="G7" s="14"/>
      <c r="H7" s="110"/>
      <c r="I7" s="11"/>
      <c r="J7" s="12"/>
      <c r="K7" s="13">
        <v>1947</v>
      </c>
      <c r="L7" s="166"/>
      <c r="M7" s="110"/>
      <c r="N7" s="11"/>
    </row>
    <row r="8" spans="2:14" x14ac:dyDescent="0.25">
      <c r="B8" s="15">
        <v>1948</v>
      </c>
      <c r="C8" s="16">
        <v>118.142</v>
      </c>
      <c r="D8" s="21">
        <f t="shared" si="0"/>
        <v>0.18311184994542185</v>
      </c>
      <c r="E8" s="12"/>
      <c r="F8" s="18">
        <v>1948</v>
      </c>
      <c r="G8" s="19"/>
      <c r="H8" s="111"/>
      <c r="I8" s="17"/>
      <c r="J8" s="12"/>
      <c r="K8" s="18">
        <v>1948</v>
      </c>
      <c r="L8" s="167"/>
      <c r="M8" s="111"/>
      <c r="N8" s="17"/>
    </row>
    <row r="9" spans="2:14" x14ac:dyDescent="0.25">
      <c r="B9" s="15">
        <v>1949</v>
      </c>
      <c r="C9" s="16">
        <v>99.856999999999999</v>
      </c>
      <c r="D9" s="21">
        <f t="shared" si="0"/>
        <v>0.13990707868631636</v>
      </c>
      <c r="E9" s="12"/>
      <c r="F9" s="18">
        <v>1949</v>
      </c>
      <c r="G9" s="19"/>
      <c r="H9" s="111"/>
      <c r="I9" s="17"/>
      <c r="J9" s="12"/>
      <c r="K9" s="18">
        <v>1949</v>
      </c>
      <c r="L9" s="167"/>
      <c r="M9" s="111"/>
      <c r="N9" s="17"/>
    </row>
    <row r="10" spans="2:14" x14ac:dyDescent="0.25">
      <c r="B10" s="15">
        <v>1950</v>
      </c>
      <c r="C10" s="16">
        <v>87.600999999999999</v>
      </c>
      <c r="D10" s="21">
        <f t="shared" si="0"/>
        <v>0.40921448450042641</v>
      </c>
      <c r="E10" s="12"/>
      <c r="F10" s="18">
        <v>1950</v>
      </c>
      <c r="G10" s="19"/>
      <c r="H10" s="111"/>
      <c r="I10" s="17"/>
      <c r="J10" s="12"/>
      <c r="K10" s="18">
        <v>1950</v>
      </c>
      <c r="L10" s="167"/>
      <c r="M10" s="111"/>
      <c r="N10" s="17"/>
    </row>
    <row r="11" spans="2:14" x14ac:dyDescent="0.25">
      <c r="B11" s="15">
        <v>1951</v>
      </c>
      <c r="C11" s="16">
        <v>62.162999999999997</v>
      </c>
      <c r="D11" s="21">
        <f t="shared" si="0"/>
        <v>0.20008108264638302</v>
      </c>
      <c r="E11" s="12"/>
      <c r="F11" s="18">
        <v>1951</v>
      </c>
      <c r="G11" s="19"/>
      <c r="H11" s="111"/>
      <c r="I11" s="17"/>
      <c r="J11" s="12"/>
      <c r="K11" s="18">
        <v>1951</v>
      </c>
      <c r="L11" s="167"/>
      <c r="M11" s="111"/>
      <c r="N11" s="17"/>
    </row>
    <row r="12" spans="2:14" x14ac:dyDescent="0.25">
      <c r="B12" s="15">
        <v>1952</v>
      </c>
      <c r="C12" s="16">
        <v>51.798999999999999</v>
      </c>
      <c r="D12" s="21">
        <f t="shared" si="0"/>
        <v>1.3937009415311064E-2</v>
      </c>
      <c r="E12" s="12"/>
      <c r="F12" s="18">
        <v>1952</v>
      </c>
      <c r="G12" s="19"/>
      <c r="H12" s="111"/>
      <c r="I12" s="17"/>
      <c r="J12" s="12"/>
      <c r="K12" s="18">
        <v>1952</v>
      </c>
      <c r="L12" s="167"/>
      <c r="M12" s="111"/>
      <c r="N12" s="17"/>
    </row>
    <row r="13" spans="2:14" x14ac:dyDescent="0.25">
      <c r="B13" s="15">
        <v>1953</v>
      </c>
      <c r="C13" s="16">
        <v>51.087000000000003</v>
      </c>
      <c r="D13" s="21">
        <f t="shared" si="0"/>
        <v>7.0108923334729845E-2</v>
      </c>
      <c r="E13" s="12"/>
      <c r="F13" s="18">
        <v>1953</v>
      </c>
      <c r="G13" s="19"/>
      <c r="H13" s="111"/>
      <c r="I13" s="17"/>
      <c r="J13" s="12"/>
      <c r="K13" s="18">
        <v>1953</v>
      </c>
      <c r="L13" s="167"/>
      <c r="M13" s="111"/>
      <c r="N13" s="17"/>
    </row>
    <row r="14" spans="2:14" x14ac:dyDescent="0.25">
      <c r="B14" s="15">
        <v>1954</v>
      </c>
      <c r="C14" s="16">
        <v>47.74</v>
      </c>
      <c r="D14" s="21">
        <f t="shared" si="0"/>
        <v>8.4975341469512244E-2</v>
      </c>
      <c r="E14" s="12"/>
      <c r="F14" s="18">
        <v>1954</v>
      </c>
      <c r="G14" s="19"/>
      <c r="H14" s="111"/>
      <c r="I14" s="17"/>
      <c r="J14" s="12"/>
      <c r="K14" s="18">
        <v>1954</v>
      </c>
      <c r="L14" s="167"/>
      <c r="M14" s="111"/>
      <c r="N14" s="17"/>
    </row>
    <row r="15" spans="2:14" x14ac:dyDescent="0.25">
      <c r="B15" s="15">
        <v>1955</v>
      </c>
      <c r="C15" s="16">
        <v>44.000999999999998</v>
      </c>
      <c r="D15" s="21">
        <f t="shared" si="0"/>
        <v>0.1201883910386965</v>
      </c>
      <c r="E15" s="12"/>
      <c r="F15" s="18">
        <v>1955</v>
      </c>
      <c r="G15" s="19"/>
      <c r="H15" s="111"/>
      <c r="I15" s="17"/>
      <c r="J15" s="12"/>
      <c r="K15" s="18">
        <v>1955</v>
      </c>
      <c r="L15" s="167"/>
      <c r="M15" s="111"/>
      <c r="N15" s="17"/>
    </row>
    <row r="16" spans="2:14" x14ac:dyDescent="0.25">
      <c r="B16" s="15">
        <v>1956</v>
      </c>
      <c r="C16" s="16">
        <v>39.28</v>
      </c>
      <c r="D16" s="21">
        <f t="shared" si="0"/>
        <v>7.5074581930645756E-2</v>
      </c>
      <c r="E16" s="12"/>
      <c r="F16" s="18">
        <v>1956</v>
      </c>
      <c r="G16" s="19"/>
      <c r="H16" s="111"/>
      <c r="I16" s="17"/>
      <c r="J16" s="12"/>
      <c r="K16" s="18">
        <v>1956</v>
      </c>
      <c r="L16" s="167"/>
      <c r="M16" s="111"/>
      <c r="N16" s="17"/>
    </row>
    <row r="17" spans="2:14" x14ac:dyDescent="0.25">
      <c r="B17" s="15">
        <v>1957</v>
      </c>
      <c r="C17" s="16">
        <v>36.536999999999999</v>
      </c>
      <c r="D17" s="21">
        <f t="shared" si="0"/>
        <v>0.13518299881936247</v>
      </c>
      <c r="E17" s="12"/>
      <c r="F17" s="18">
        <v>1957</v>
      </c>
      <c r="G17" s="19"/>
      <c r="H17" s="111"/>
      <c r="I17" s="17"/>
      <c r="J17" s="12"/>
      <c r="K17" s="18">
        <v>1957</v>
      </c>
      <c r="L17" s="167"/>
      <c r="M17" s="111"/>
      <c r="N17" s="17"/>
    </row>
    <row r="18" spans="2:14" x14ac:dyDescent="0.25">
      <c r="B18" s="15">
        <v>1958</v>
      </c>
      <c r="C18" s="16">
        <v>32.186</v>
      </c>
      <c r="D18" s="21">
        <f t="shared" si="0"/>
        <v>0.10509871244635183</v>
      </c>
      <c r="E18" s="12"/>
      <c r="F18" s="18">
        <v>1958</v>
      </c>
      <c r="G18" s="19"/>
      <c r="H18" s="111"/>
      <c r="I18" s="17"/>
      <c r="J18" s="12"/>
      <c r="K18" s="18">
        <v>1958</v>
      </c>
      <c r="L18" s="167"/>
      <c r="M18" s="111"/>
      <c r="N18" s="17"/>
    </row>
    <row r="19" spans="2:14" x14ac:dyDescent="0.25">
      <c r="B19" s="15">
        <v>1959</v>
      </c>
      <c r="C19" s="16">
        <v>29.125</v>
      </c>
      <c r="D19" s="21">
        <f t="shared" si="0"/>
        <v>7.6948676231326729E-2</v>
      </c>
      <c r="E19" s="12"/>
      <c r="F19" s="18">
        <v>1959</v>
      </c>
      <c r="G19" s="19"/>
      <c r="H19" s="111"/>
      <c r="I19" s="17"/>
      <c r="J19" s="12"/>
      <c r="K19" s="18">
        <v>1959</v>
      </c>
      <c r="L19" s="167"/>
      <c r="M19" s="111"/>
      <c r="N19" s="17"/>
    </row>
    <row r="20" spans="2:14" x14ac:dyDescent="0.25">
      <c r="B20" s="15">
        <v>1960</v>
      </c>
      <c r="C20" s="16">
        <v>27.044</v>
      </c>
      <c r="D20" s="21">
        <f t="shared" si="0"/>
        <v>0.15007442058260678</v>
      </c>
      <c r="E20" s="12"/>
      <c r="F20" s="18">
        <v>1960</v>
      </c>
      <c r="G20" s="19"/>
      <c r="H20" s="111"/>
      <c r="I20" s="17"/>
      <c r="J20" s="12"/>
      <c r="K20" s="18">
        <v>1960</v>
      </c>
      <c r="L20" s="167"/>
      <c r="M20" s="111"/>
      <c r="N20" s="17"/>
    </row>
    <row r="21" spans="2:14" x14ac:dyDescent="0.25">
      <c r="B21" s="15">
        <v>1961</v>
      </c>
      <c r="C21" s="16">
        <v>23.515000000000001</v>
      </c>
      <c r="D21" s="21">
        <f t="shared" si="0"/>
        <v>0.16003157219673425</v>
      </c>
      <c r="E21" s="12"/>
      <c r="F21" s="18">
        <v>1961</v>
      </c>
      <c r="G21" s="19"/>
      <c r="H21" s="111"/>
      <c r="I21" s="17"/>
      <c r="J21" s="12"/>
      <c r="K21" s="18">
        <v>1961</v>
      </c>
      <c r="L21" s="167"/>
      <c r="M21" s="111"/>
      <c r="N21" s="17"/>
    </row>
    <row r="22" spans="2:14" x14ac:dyDescent="0.25">
      <c r="B22" s="15">
        <v>1962</v>
      </c>
      <c r="C22" s="16">
        <v>20.271000000000001</v>
      </c>
      <c r="D22" s="21">
        <f t="shared" si="0"/>
        <v>0.12037804675841479</v>
      </c>
      <c r="E22" s="12"/>
      <c r="F22" s="18">
        <v>1962</v>
      </c>
      <c r="G22" s="19"/>
      <c r="H22" s="111"/>
      <c r="I22" s="17"/>
      <c r="J22" s="12"/>
      <c r="K22" s="18">
        <v>1962</v>
      </c>
      <c r="L22" s="167"/>
      <c r="M22" s="111"/>
      <c r="N22" s="17"/>
    </row>
    <row r="23" spans="2:14" x14ac:dyDescent="0.25">
      <c r="B23" s="15">
        <v>1963</v>
      </c>
      <c r="C23" s="16">
        <v>18.093</v>
      </c>
      <c r="D23" s="21">
        <f t="shared" si="0"/>
        <v>0.11027245949926368</v>
      </c>
      <c r="E23" s="12"/>
      <c r="F23" s="18">
        <v>1963</v>
      </c>
      <c r="G23" s="19"/>
      <c r="H23" s="111"/>
      <c r="I23" s="17"/>
      <c r="J23" s="12"/>
      <c r="K23" s="18">
        <v>1963</v>
      </c>
      <c r="L23" s="167"/>
      <c r="M23" s="111"/>
      <c r="N23" s="17"/>
    </row>
    <row r="24" spans="2:14" x14ac:dyDescent="0.25">
      <c r="B24" s="15">
        <v>1964</v>
      </c>
      <c r="C24" s="16">
        <v>16.295999999999999</v>
      </c>
      <c r="D24" s="21">
        <f t="shared" si="0"/>
        <v>6.901075833114656E-2</v>
      </c>
      <c r="E24" s="12"/>
      <c r="F24" s="18">
        <v>1964</v>
      </c>
      <c r="G24" s="19"/>
      <c r="H24" s="111"/>
      <c r="I24" s="17"/>
      <c r="J24" s="12"/>
      <c r="K24" s="18">
        <v>1964</v>
      </c>
      <c r="L24" s="167"/>
      <c r="M24" s="111"/>
      <c r="N24" s="17"/>
    </row>
    <row r="25" spans="2:14" x14ac:dyDescent="0.25">
      <c r="B25" s="15">
        <v>1965</v>
      </c>
      <c r="C25" s="16">
        <v>15.244</v>
      </c>
      <c r="D25" s="21">
        <f t="shared" si="0"/>
        <v>5.824366539396042E-2</v>
      </c>
      <c r="E25" s="12"/>
      <c r="F25" s="18">
        <v>1965</v>
      </c>
      <c r="G25" s="19"/>
      <c r="H25" s="111"/>
      <c r="I25" s="17"/>
      <c r="J25" s="12"/>
      <c r="K25" s="18">
        <v>1965</v>
      </c>
      <c r="L25" s="167"/>
      <c r="M25" s="111"/>
      <c r="N25" s="17"/>
    </row>
    <row r="26" spans="2:14" x14ac:dyDescent="0.25">
      <c r="B26" s="15">
        <v>1966</v>
      </c>
      <c r="C26" s="16">
        <v>14.404999999999999</v>
      </c>
      <c r="D26" s="21">
        <f t="shared" si="0"/>
        <v>5.6317371855979959E-2</v>
      </c>
      <c r="E26" s="12"/>
      <c r="F26" s="18">
        <v>1966</v>
      </c>
      <c r="G26" s="19"/>
      <c r="H26" s="111"/>
      <c r="I26" s="17"/>
      <c r="J26" s="12"/>
      <c r="K26" s="18">
        <v>1966</v>
      </c>
      <c r="L26" s="167"/>
      <c r="M26" s="111"/>
      <c r="N26" s="17"/>
    </row>
    <row r="27" spans="2:14" x14ac:dyDescent="0.25">
      <c r="B27" s="15">
        <v>1967</v>
      </c>
      <c r="C27" s="16">
        <v>13.637</v>
      </c>
      <c r="D27" s="21">
        <f t="shared" si="0"/>
        <v>8.4884645982498119E-2</v>
      </c>
      <c r="E27" s="12"/>
      <c r="F27" s="18">
        <v>1967</v>
      </c>
      <c r="G27" s="19"/>
      <c r="H27" s="111"/>
      <c r="I27" s="17"/>
      <c r="J27" s="12"/>
      <c r="K27" s="18">
        <v>1967</v>
      </c>
      <c r="L27" s="167"/>
      <c r="M27" s="111"/>
      <c r="N27" s="17"/>
    </row>
    <row r="28" spans="2:14" x14ac:dyDescent="0.25">
      <c r="B28" s="15">
        <v>1968</v>
      </c>
      <c r="C28" s="16">
        <v>12.57</v>
      </c>
      <c r="D28" s="21">
        <f t="shared" si="0"/>
        <v>0.1535284940809396</v>
      </c>
      <c r="E28" s="12"/>
      <c r="F28" s="18">
        <v>1968</v>
      </c>
      <c r="G28" s="19"/>
      <c r="H28" s="111"/>
      <c r="I28" s="17"/>
      <c r="J28" s="12"/>
      <c r="K28" s="18">
        <v>1968</v>
      </c>
      <c r="L28" s="167"/>
      <c r="M28" s="111"/>
      <c r="N28" s="17"/>
    </row>
    <row r="29" spans="2:14" x14ac:dyDescent="0.25">
      <c r="B29" s="15">
        <v>1969</v>
      </c>
      <c r="C29" s="16">
        <v>10.897</v>
      </c>
      <c r="D29" s="21">
        <f t="shared" si="0"/>
        <v>0.10081826447115882</v>
      </c>
      <c r="E29" s="12"/>
      <c r="F29" s="18">
        <v>1969</v>
      </c>
      <c r="G29" s="19"/>
      <c r="H29" s="111"/>
      <c r="I29" s="17"/>
      <c r="J29" s="12"/>
      <c r="K29" s="18">
        <v>1969</v>
      </c>
      <c r="L29" s="167"/>
      <c r="M29" s="111"/>
      <c r="N29" s="17"/>
    </row>
    <row r="30" spans="2:14" x14ac:dyDescent="0.25">
      <c r="B30" s="15">
        <v>1970</v>
      </c>
      <c r="C30" s="16">
        <v>9.8989999999999991</v>
      </c>
      <c r="D30" s="21">
        <f t="shared" si="0"/>
        <v>0.11487780155422911</v>
      </c>
      <c r="E30" s="12"/>
      <c r="F30" s="18">
        <v>1970</v>
      </c>
      <c r="G30" s="19"/>
      <c r="H30" s="111"/>
      <c r="I30" s="17"/>
      <c r="J30" s="12"/>
      <c r="K30" s="18">
        <v>1970</v>
      </c>
      <c r="L30" s="167"/>
      <c r="M30" s="111"/>
      <c r="N30" s="17"/>
    </row>
    <row r="31" spans="2:14" x14ac:dyDescent="0.25">
      <c r="B31" s="15">
        <v>1971</v>
      </c>
      <c r="C31" s="16">
        <v>8.8789999999999996</v>
      </c>
      <c r="D31" s="21">
        <f t="shared" si="0"/>
        <v>0.10973628296462934</v>
      </c>
      <c r="E31" s="12"/>
      <c r="F31" s="18">
        <v>1971</v>
      </c>
      <c r="G31" s="19"/>
      <c r="H31" s="111"/>
      <c r="I31" s="17"/>
      <c r="J31" s="12"/>
      <c r="K31" s="18">
        <v>1971</v>
      </c>
      <c r="L31" s="167"/>
      <c r="M31" s="111"/>
      <c r="N31" s="17"/>
    </row>
    <row r="32" spans="2:14" x14ac:dyDescent="0.25">
      <c r="B32" s="15">
        <v>1972</v>
      </c>
      <c r="C32" s="16">
        <v>8.0009999999999994</v>
      </c>
      <c r="D32" s="21">
        <f t="shared" si="0"/>
        <v>8.2239956715812301E-2</v>
      </c>
      <c r="E32" s="12"/>
      <c r="F32" s="18">
        <v>1972</v>
      </c>
      <c r="G32" s="19"/>
      <c r="H32" s="111"/>
      <c r="I32" s="17"/>
      <c r="J32" s="12"/>
      <c r="K32" s="18">
        <v>1972</v>
      </c>
      <c r="L32" s="167"/>
      <c r="M32" s="111"/>
      <c r="N32" s="17"/>
    </row>
    <row r="33" spans="2:14" x14ac:dyDescent="0.25">
      <c r="B33" s="15">
        <v>1973</v>
      </c>
      <c r="C33" s="16">
        <v>7.3929999999999998</v>
      </c>
      <c r="D33" s="21">
        <f t="shared" si="0"/>
        <v>0.13424363301626263</v>
      </c>
      <c r="E33" s="12"/>
      <c r="F33" s="18">
        <v>1973</v>
      </c>
      <c r="G33" s="19"/>
      <c r="H33" s="111"/>
      <c r="I33" s="17"/>
      <c r="J33" s="12"/>
      <c r="K33" s="18">
        <v>1973</v>
      </c>
      <c r="L33" s="167"/>
      <c r="M33" s="111"/>
      <c r="N33" s="17"/>
    </row>
    <row r="34" spans="2:14" x14ac:dyDescent="0.25">
      <c r="B34" s="15">
        <v>1974</v>
      </c>
      <c r="C34" s="16">
        <v>6.5179999999999998</v>
      </c>
      <c r="D34" s="21">
        <f t="shared" si="0"/>
        <v>0.18811520233321177</v>
      </c>
      <c r="E34" s="12"/>
      <c r="F34" s="18">
        <v>1974</v>
      </c>
      <c r="G34" s="19"/>
      <c r="H34" s="111"/>
      <c r="I34" s="17"/>
      <c r="J34" s="12"/>
      <c r="K34" s="18">
        <v>1974</v>
      </c>
      <c r="L34" s="167"/>
      <c r="M34" s="111"/>
      <c r="N34" s="17"/>
    </row>
    <row r="35" spans="2:14" x14ac:dyDescent="0.25">
      <c r="B35" s="15">
        <v>1975</v>
      </c>
      <c r="C35" s="16">
        <v>5.4859999999999998</v>
      </c>
      <c r="D35" s="21">
        <f t="shared" si="0"/>
        <v>0.17700064363870416</v>
      </c>
      <c r="E35" s="12"/>
      <c r="F35" s="18">
        <v>1975</v>
      </c>
      <c r="G35" s="19"/>
      <c r="H35" s="111"/>
      <c r="I35" s="17"/>
      <c r="J35" s="12"/>
      <c r="K35" s="18">
        <v>1975</v>
      </c>
      <c r="L35" s="167"/>
      <c r="M35" s="111"/>
      <c r="N35" s="17"/>
    </row>
    <row r="36" spans="2:14" x14ac:dyDescent="0.25">
      <c r="B36" s="15">
        <v>1976</v>
      </c>
      <c r="C36" s="16">
        <v>4.6609999999999996</v>
      </c>
      <c r="D36" s="21">
        <f t="shared" si="0"/>
        <v>0.15945273631840795</v>
      </c>
      <c r="E36" s="12"/>
      <c r="F36" s="18">
        <v>1976</v>
      </c>
      <c r="G36" s="19"/>
      <c r="H36" s="111"/>
      <c r="I36" s="17"/>
      <c r="J36" s="12"/>
      <c r="K36" s="18">
        <v>1976</v>
      </c>
      <c r="L36" s="167"/>
      <c r="M36" s="111"/>
      <c r="N36" s="17"/>
    </row>
    <row r="37" spans="2:14" x14ac:dyDescent="0.25">
      <c r="B37" s="15">
        <v>1977</v>
      </c>
      <c r="C37" s="16">
        <v>4.0199999999999996</v>
      </c>
      <c r="D37" s="21">
        <f t="shared" si="0"/>
        <v>0.11203319502074671</v>
      </c>
      <c r="E37" s="12"/>
      <c r="F37" s="18">
        <v>1977</v>
      </c>
      <c r="G37" s="19"/>
      <c r="H37" s="111"/>
      <c r="I37" s="17"/>
      <c r="J37" s="12"/>
      <c r="K37" s="18">
        <v>1977</v>
      </c>
      <c r="L37" s="167"/>
      <c r="M37" s="111"/>
      <c r="N37" s="17"/>
    </row>
    <row r="38" spans="2:14" x14ac:dyDescent="0.25">
      <c r="B38" s="15">
        <v>1978</v>
      </c>
      <c r="C38" s="16">
        <v>3.6150000000000002</v>
      </c>
      <c r="D38" s="21">
        <f t="shared" si="0"/>
        <v>9.6783980582524354E-2</v>
      </c>
      <c r="E38" s="12"/>
      <c r="F38" s="18">
        <v>1978</v>
      </c>
      <c r="G38" s="19"/>
      <c r="H38" s="111"/>
      <c r="I38" s="17"/>
      <c r="J38" s="12"/>
      <c r="K38" s="18">
        <v>1978</v>
      </c>
      <c r="L38" s="167"/>
      <c r="M38" s="111"/>
      <c r="N38" s="17"/>
    </row>
    <row r="39" spans="2:14" x14ac:dyDescent="0.25">
      <c r="B39" s="15">
        <v>1979</v>
      </c>
      <c r="C39" s="16">
        <v>3.2959999999999998</v>
      </c>
      <c r="D39" s="21">
        <f t="shared" si="0"/>
        <v>0.13733609385783296</v>
      </c>
      <c r="E39" s="12"/>
      <c r="F39" s="18">
        <v>1979</v>
      </c>
      <c r="G39" s="19"/>
      <c r="H39" s="111"/>
      <c r="I39" s="17"/>
      <c r="J39" s="12"/>
      <c r="K39" s="18">
        <v>1979</v>
      </c>
      <c r="L39" s="167"/>
      <c r="M39" s="111"/>
      <c r="N39" s="17"/>
    </row>
    <row r="40" spans="2:14" x14ac:dyDescent="0.25">
      <c r="B40" s="15">
        <v>1980</v>
      </c>
      <c r="C40" s="16">
        <v>2.8980000000000001</v>
      </c>
      <c r="D40" s="21">
        <f t="shared" si="0"/>
        <v>0.13335940555338288</v>
      </c>
      <c r="E40" s="12"/>
      <c r="F40" s="18">
        <v>1980</v>
      </c>
      <c r="G40" s="19"/>
      <c r="H40" s="111"/>
      <c r="I40" s="17"/>
      <c r="J40" s="12"/>
      <c r="K40" s="18">
        <v>1980</v>
      </c>
      <c r="L40" s="167"/>
      <c r="M40" s="111"/>
      <c r="N40" s="17"/>
    </row>
    <row r="41" spans="2:14" x14ac:dyDescent="0.25">
      <c r="B41" s="15">
        <v>1981</v>
      </c>
      <c r="C41" s="16">
        <v>2.5569999999999999</v>
      </c>
      <c r="D41" s="21">
        <f t="shared" si="0"/>
        <v>0.11952714535901943</v>
      </c>
      <c r="E41" s="12"/>
      <c r="F41" s="18">
        <v>1981</v>
      </c>
      <c r="G41" s="19"/>
      <c r="H41" s="111"/>
      <c r="I41" s="17"/>
      <c r="J41" s="12"/>
      <c r="K41" s="18">
        <v>1981</v>
      </c>
      <c r="L41" s="167"/>
      <c r="M41" s="111"/>
      <c r="N41" s="17"/>
    </row>
    <row r="42" spans="2:14" x14ac:dyDescent="0.25">
      <c r="B42" s="15">
        <v>1982</v>
      </c>
      <c r="C42" s="16">
        <v>2.2839999999999998</v>
      </c>
      <c r="D42" s="21">
        <f t="shared" si="0"/>
        <v>6.0352831940575724E-2</v>
      </c>
      <c r="E42" s="12"/>
      <c r="F42" s="18">
        <v>1982</v>
      </c>
      <c r="G42" s="19"/>
      <c r="H42" s="111"/>
      <c r="I42" s="17"/>
      <c r="J42" s="12"/>
      <c r="K42" s="18">
        <v>1982</v>
      </c>
      <c r="L42" s="167"/>
      <c r="M42" s="111"/>
      <c r="N42" s="17"/>
    </row>
    <row r="43" spans="2:14" x14ac:dyDescent="0.25">
      <c r="B43" s="15">
        <v>1983</v>
      </c>
      <c r="C43" s="16">
        <v>2.1539999999999999</v>
      </c>
      <c r="D43" s="21">
        <f t="shared" si="0"/>
        <v>5.4848188050930613E-2</v>
      </c>
      <c r="E43" s="12"/>
      <c r="F43" s="18">
        <v>1983</v>
      </c>
      <c r="G43" s="19"/>
      <c r="H43" s="111"/>
      <c r="I43" s="17"/>
      <c r="J43" s="12"/>
      <c r="K43" s="18">
        <v>1983</v>
      </c>
      <c r="L43" s="167"/>
      <c r="M43" s="111"/>
      <c r="N43" s="17"/>
    </row>
    <row r="44" spans="2:14" x14ac:dyDescent="0.25">
      <c r="B44" s="15">
        <v>1984</v>
      </c>
      <c r="C44" s="16">
        <v>2.0419999999999998</v>
      </c>
      <c r="D44" s="21">
        <f t="shared" si="0"/>
        <v>4.3433827286663229E-2</v>
      </c>
      <c r="E44" s="12"/>
      <c r="F44" s="18">
        <v>1984</v>
      </c>
      <c r="G44" s="19"/>
      <c r="H44" s="111"/>
      <c r="I44" s="17"/>
      <c r="J44" s="12"/>
      <c r="K44" s="18">
        <v>1984</v>
      </c>
      <c r="L44" s="167"/>
      <c r="M44" s="111"/>
      <c r="N44" s="17"/>
    </row>
    <row r="45" spans="2:14" x14ac:dyDescent="0.25">
      <c r="B45" s="15">
        <v>1985</v>
      </c>
      <c r="C45" s="16">
        <v>1.9570000000000001</v>
      </c>
      <c r="D45" s="21">
        <f t="shared" si="0"/>
        <v>2.3000522739153206E-2</v>
      </c>
      <c r="E45" s="12"/>
      <c r="F45" s="18">
        <v>1985</v>
      </c>
      <c r="G45" s="19"/>
      <c r="H45" s="111"/>
      <c r="I45" s="17"/>
      <c r="J45" s="12"/>
      <c r="K45" s="18">
        <v>1985</v>
      </c>
      <c r="L45" s="167"/>
      <c r="M45" s="111"/>
      <c r="N45" s="17"/>
    </row>
    <row r="46" spans="2:14" x14ac:dyDescent="0.25">
      <c r="B46" s="15">
        <v>1986</v>
      </c>
      <c r="C46" s="16">
        <v>1.913</v>
      </c>
      <c r="D46" s="21">
        <f t="shared" si="0"/>
        <v>3.8545059717698171E-2</v>
      </c>
      <c r="E46" s="12"/>
      <c r="F46" s="18">
        <v>1986</v>
      </c>
      <c r="G46" s="19"/>
      <c r="H46" s="111"/>
      <c r="I46" s="17"/>
      <c r="J46" s="12"/>
      <c r="K46" s="18">
        <v>1986</v>
      </c>
      <c r="L46" s="167"/>
      <c r="M46" s="111"/>
      <c r="N46" s="17"/>
    </row>
    <row r="47" spans="2:14" x14ac:dyDescent="0.25">
      <c r="B47" s="15">
        <v>1987</v>
      </c>
      <c r="C47" s="16">
        <v>1.8420000000000001</v>
      </c>
      <c r="D47" s="21">
        <f t="shared" si="0"/>
        <v>2.3333333333333428E-2</v>
      </c>
      <c r="E47" s="12"/>
      <c r="F47" s="18">
        <v>1987</v>
      </c>
      <c r="G47" s="19"/>
      <c r="H47" s="111"/>
      <c r="I47" s="17"/>
      <c r="J47" s="12"/>
      <c r="K47" s="18">
        <v>1987</v>
      </c>
      <c r="L47" s="167"/>
      <c r="M47" s="111"/>
      <c r="N47" s="17"/>
    </row>
    <row r="48" spans="2:14" x14ac:dyDescent="0.25">
      <c r="B48" s="15">
        <v>1988</v>
      </c>
      <c r="C48" s="16">
        <v>1.8</v>
      </c>
      <c r="D48" s="21">
        <f t="shared" si="0"/>
        <v>3.6866359447004671E-2</v>
      </c>
      <c r="E48" s="12"/>
      <c r="F48" s="18">
        <v>1988</v>
      </c>
      <c r="G48" s="19"/>
      <c r="H48" s="111"/>
      <c r="I48" s="17"/>
      <c r="J48" s="12"/>
      <c r="K48" s="18">
        <v>1988</v>
      </c>
      <c r="L48" s="167"/>
      <c r="M48" s="111"/>
      <c r="N48" s="17"/>
    </row>
    <row r="49" spans="2:14" x14ac:dyDescent="0.25">
      <c r="B49" s="15">
        <v>1989</v>
      </c>
      <c r="C49" s="16">
        <v>1.736</v>
      </c>
      <c r="D49" s="21">
        <f t="shared" si="0"/>
        <v>2.7827116637063387E-2</v>
      </c>
      <c r="E49" s="12"/>
      <c r="F49" s="18">
        <v>1989</v>
      </c>
      <c r="G49" s="19"/>
      <c r="H49" s="111"/>
      <c r="I49" s="17"/>
      <c r="J49" s="12"/>
      <c r="K49" s="18">
        <v>1989</v>
      </c>
      <c r="L49" s="167"/>
      <c r="M49" s="111"/>
      <c r="N49" s="17"/>
    </row>
    <row r="50" spans="2:14" x14ac:dyDescent="0.25">
      <c r="B50" s="15">
        <v>1990</v>
      </c>
      <c r="C50" s="16">
        <v>1.6890000000000001</v>
      </c>
      <c r="D50" s="21">
        <f t="shared" si="0"/>
        <v>1.5634395670474976E-2</v>
      </c>
      <c r="E50" s="12"/>
      <c r="F50" s="18">
        <v>1990</v>
      </c>
      <c r="G50" s="19"/>
      <c r="H50" s="111"/>
      <c r="I50" s="17"/>
      <c r="J50" s="12"/>
      <c r="K50" s="18">
        <v>1990</v>
      </c>
      <c r="L50" s="167"/>
      <c r="M50" s="111"/>
      <c r="N50" s="17"/>
    </row>
    <row r="51" spans="2:14" x14ac:dyDescent="0.25">
      <c r="B51" s="15">
        <v>1991</v>
      </c>
      <c r="C51" s="16">
        <v>1.663</v>
      </c>
      <c r="D51" s="21">
        <f t="shared" si="0"/>
        <v>3.3561218147917904E-2</v>
      </c>
      <c r="E51" s="12"/>
      <c r="F51" s="18">
        <v>1991</v>
      </c>
      <c r="G51" s="19"/>
      <c r="H51" s="111"/>
      <c r="I51" s="17"/>
      <c r="J51" s="12"/>
      <c r="K51" s="18">
        <v>1991</v>
      </c>
      <c r="L51" s="167"/>
      <c r="M51" s="111"/>
      <c r="N51" s="17"/>
    </row>
    <row r="52" spans="2:14" x14ac:dyDescent="0.25">
      <c r="B52" s="15">
        <v>1992</v>
      </c>
      <c r="C52" s="16">
        <v>1.609</v>
      </c>
      <c r="D52" s="21">
        <f t="shared" si="0"/>
        <v>0</v>
      </c>
      <c r="E52" s="12"/>
      <c r="F52" s="18">
        <v>1992</v>
      </c>
      <c r="G52" s="19"/>
      <c r="H52" s="111"/>
      <c r="I52" s="17"/>
      <c r="J52" s="12"/>
      <c r="K52" s="18">
        <v>1992</v>
      </c>
      <c r="L52" s="167"/>
      <c r="M52" s="111"/>
      <c r="N52" s="17"/>
    </row>
    <row r="53" spans="2:14" x14ac:dyDescent="0.25">
      <c r="B53" s="15">
        <v>1993</v>
      </c>
      <c r="C53" s="16">
        <v>1.609</v>
      </c>
      <c r="D53" s="21">
        <f t="shared" si="0"/>
        <v>1.7710309930423884E-2</v>
      </c>
      <c r="E53" s="12"/>
      <c r="F53" s="18">
        <v>1993</v>
      </c>
      <c r="G53" s="19"/>
      <c r="H53" s="111"/>
      <c r="I53" s="17"/>
      <c r="J53" s="12"/>
      <c r="K53" s="18">
        <v>1993</v>
      </c>
      <c r="L53" s="167"/>
      <c r="M53" s="111"/>
      <c r="N53" s="17"/>
    </row>
    <row r="54" spans="2:14" x14ac:dyDescent="0.25">
      <c r="B54" s="15">
        <v>1994</v>
      </c>
      <c r="C54" s="16">
        <v>1.581</v>
      </c>
      <c r="D54" s="21">
        <f t="shared" si="0"/>
        <v>1.1516314779270731E-2</v>
      </c>
      <c r="E54" s="12"/>
      <c r="F54" s="18">
        <v>1994</v>
      </c>
      <c r="G54" s="19"/>
      <c r="H54" s="111"/>
      <c r="I54" s="17"/>
      <c r="J54" s="12"/>
      <c r="K54" s="18">
        <v>1994</v>
      </c>
      <c r="L54" s="167"/>
      <c r="M54" s="111"/>
      <c r="N54" s="17"/>
    </row>
    <row r="55" spans="2:14" x14ac:dyDescent="0.25">
      <c r="B55" s="15">
        <v>1995</v>
      </c>
      <c r="C55" s="16">
        <v>1.5629999999999999</v>
      </c>
      <c r="D55" s="21">
        <f t="shared" si="0"/>
        <v>2.4918032786885203E-2</v>
      </c>
      <c r="E55" s="12"/>
      <c r="F55" s="18">
        <v>1995</v>
      </c>
      <c r="G55" s="19"/>
      <c r="H55" s="111"/>
      <c r="I55" s="17"/>
      <c r="J55" s="12"/>
      <c r="K55" s="18">
        <v>1995</v>
      </c>
      <c r="L55" s="167"/>
      <c r="M55" s="111"/>
      <c r="N55" s="17"/>
    </row>
    <row r="56" spans="2:14" x14ac:dyDescent="0.25">
      <c r="B56" s="15">
        <v>1996</v>
      </c>
      <c r="C56" s="16">
        <v>1.5249999999999999</v>
      </c>
      <c r="D56" s="21">
        <f t="shared" si="0"/>
        <v>1.0603048376408131E-2</v>
      </c>
      <c r="E56" s="12"/>
      <c r="F56" s="18">
        <v>1996</v>
      </c>
      <c r="G56" s="19"/>
      <c r="H56" s="111"/>
      <c r="I56" s="17"/>
      <c r="J56" s="12"/>
      <c r="K56" s="18">
        <v>1996</v>
      </c>
      <c r="L56" s="167"/>
      <c r="M56" s="111"/>
      <c r="N56" s="17"/>
    </row>
    <row r="57" spans="2:14" x14ac:dyDescent="0.25">
      <c r="B57" s="15">
        <v>1997</v>
      </c>
      <c r="C57" s="16">
        <v>1.5089999999999999</v>
      </c>
      <c r="D57" s="21">
        <f t="shared" si="0"/>
        <v>1.1394101876675444E-2</v>
      </c>
      <c r="E57" s="12"/>
      <c r="F57" s="18">
        <v>1997</v>
      </c>
      <c r="G57" s="19"/>
      <c r="H57" s="111"/>
      <c r="I57" s="17"/>
      <c r="J57" s="12"/>
      <c r="K57" s="18">
        <v>1997</v>
      </c>
      <c r="L57" s="167"/>
      <c r="M57" s="111"/>
      <c r="N57" s="17"/>
    </row>
    <row r="58" spans="2:14" x14ac:dyDescent="0.25">
      <c r="B58" s="15">
        <v>1998</v>
      </c>
      <c r="C58" s="16">
        <v>1.492</v>
      </c>
      <c r="D58" s="21">
        <f t="shared" si="0"/>
        <v>1.2211668928086894E-2</v>
      </c>
      <c r="E58" s="12"/>
      <c r="F58" s="18">
        <v>1998</v>
      </c>
      <c r="G58" s="19"/>
      <c r="H58" s="111"/>
      <c r="I58" s="17"/>
      <c r="J58" s="12"/>
      <c r="K58" s="18">
        <v>1998</v>
      </c>
      <c r="L58" s="167"/>
      <c r="M58" s="111"/>
      <c r="N58" s="17"/>
    </row>
    <row r="59" spans="2:14" x14ac:dyDescent="0.25">
      <c r="B59" s="15">
        <v>1999</v>
      </c>
      <c r="C59" s="16">
        <v>1.474</v>
      </c>
      <c r="D59" s="21">
        <f t="shared" si="0"/>
        <v>4.7716428084525475E-3</v>
      </c>
      <c r="E59" s="12"/>
      <c r="F59" s="18">
        <v>1999</v>
      </c>
      <c r="G59" s="19"/>
      <c r="H59" s="111"/>
      <c r="I59" s="17"/>
      <c r="J59" s="12"/>
      <c r="K59" s="18">
        <v>1999</v>
      </c>
      <c r="L59" s="167"/>
      <c r="M59" s="111"/>
      <c r="N59" s="17"/>
    </row>
    <row r="60" spans="2:14" x14ac:dyDescent="0.25">
      <c r="B60" s="15">
        <v>2000</v>
      </c>
      <c r="C60" s="16">
        <v>1.4670000000000001</v>
      </c>
      <c r="D60" s="21">
        <f t="shared" si="0"/>
        <v>2.087682672233826E-2</v>
      </c>
      <c r="E60" s="12"/>
      <c r="F60" s="18">
        <v>2000</v>
      </c>
      <c r="G60" s="19"/>
      <c r="H60" s="111"/>
      <c r="I60" s="17"/>
      <c r="J60" s="12"/>
      <c r="K60" s="18">
        <v>2000</v>
      </c>
      <c r="L60" s="167"/>
      <c r="M60" s="111"/>
      <c r="N60" s="17"/>
    </row>
    <row r="61" spans="2:14" x14ac:dyDescent="0.25">
      <c r="B61" s="15">
        <v>2001</v>
      </c>
      <c r="C61" s="16">
        <v>1.4370000000000001</v>
      </c>
      <c r="D61" s="21">
        <f t="shared" si="0"/>
        <v>2.204836415362732E-2</v>
      </c>
      <c r="E61" s="12"/>
      <c r="F61" s="18">
        <v>2001</v>
      </c>
      <c r="G61" s="19"/>
      <c r="H61" s="111"/>
      <c r="I61" s="17"/>
      <c r="J61" s="12"/>
      <c r="K61" s="18">
        <v>2001</v>
      </c>
      <c r="L61" s="167"/>
      <c r="M61" s="111"/>
      <c r="N61" s="17"/>
    </row>
    <row r="62" spans="2:14" x14ac:dyDescent="0.25">
      <c r="B62" s="15">
        <v>2002</v>
      </c>
      <c r="C62" s="16">
        <v>1.4059999999999999</v>
      </c>
      <c r="D62" s="21">
        <f t="shared" si="0"/>
        <v>1.6630513376717282E-2</v>
      </c>
      <c r="E62" s="12"/>
      <c r="F62" s="18">
        <v>2002</v>
      </c>
      <c r="G62" s="19"/>
      <c r="H62" s="111"/>
      <c r="I62" s="17"/>
      <c r="J62" s="12"/>
      <c r="K62" s="18">
        <v>2002</v>
      </c>
      <c r="L62" s="167"/>
      <c r="M62" s="111"/>
      <c r="N62" s="17"/>
    </row>
    <row r="63" spans="2:14" x14ac:dyDescent="0.25">
      <c r="B63" s="15">
        <v>2003</v>
      </c>
      <c r="C63" s="16">
        <v>1.383</v>
      </c>
      <c r="D63" s="21">
        <f t="shared" si="0"/>
        <v>1.5418502202643181E-2</v>
      </c>
      <c r="E63" s="12"/>
      <c r="F63" s="18">
        <v>2003</v>
      </c>
      <c r="G63" s="19"/>
      <c r="H63" s="111"/>
      <c r="I63" s="17"/>
      <c r="J63" s="12"/>
      <c r="K63" s="18">
        <v>2003</v>
      </c>
      <c r="L63" s="167"/>
      <c r="M63" s="111"/>
      <c r="N63" s="17"/>
    </row>
    <row r="64" spans="2:14" x14ac:dyDescent="0.25">
      <c r="B64" s="15">
        <v>2004</v>
      </c>
      <c r="C64" s="16">
        <v>1.3620000000000001</v>
      </c>
      <c r="D64" s="21">
        <f t="shared" si="0"/>
        <v>1.9461077844311392E-2</v>
      </c>
      <c r="E64" s="12"/>
      <c r="F64" s="18">
        <v>2004</v>
      </c>
      <c r="G64" s="19"/>
      <c r="H64" s="111"/>
      <c r="I64" s="17"/>
      <c r="J64" s="12"/>
      <c r="K64" s="18">
        <v>2004</v>
      </c>
      <c r="L64" s="167"/>
      <c r="M64" s="111"/>
      <c r="N64" s="17"/>
    </row>
    <row r="65" spans="2:16" x14ac:dyDescent="0.25">
      <c r="B65" s="15">
        <v>2005</v>
      </c>
      <c r="C65" s="16">
        <v>1.3360000000000001</v>
      </c>
      <c r="D65" s="21">
        <f t="shared" si="0"/>
        <v>1.7517136329017635E-2</v>
      </c>
      <c r="E65" s="12"/>
      <c r="F65" s="18">
        <v>2005</v>
      </c>
      <c r="G65" s="19"/>
      <c r="H65" s="111"/>
      <c r="I65" s="17"/>
      <c r="J65" s="12"/>
      <c r="K65" s="18">
        <v>2005</v>
      </c>
      <c r="L65" s="167"/>
      <c r="M65" s="111"/>
      <c r="N65" s="17"/>
    </row>
    <row r="66" spans="2:16" x14ac:dyDescent="0.25">
      <c r="B66" s="15">
        <v>2006</v>
      </c>
      <c r="C66" s="16">
        <v>1.3129999999999999</v>
      </c>
      <c r="D66" s="21">
        <f t="shared" si="0"/>
        <v>1.7041053446940291E-2</v>
      </c>
      <c r="E66" s="12"/>
      <c r="F66" s="18">
        <v>2006</v>
      </c>
      <c r="G66" s="20"/>
      <c r="H66" s="112"/>
      <c r="I66" s="17"/>
      <c r="J66" s="12"/>
      <c r="K66" s="18">
        <v>2006</v>
      </c>
      <c r="L66" s="167"/>
      <c r="M66" s="112"/>
      <c r="N66" s="17"/>
    </row>
    <row r="67" spans="2:16" x14ac:dyDescent="0.25">
      <c r="B67" s="15">
        <v>2007</v>
      </c>
      <c r="C67" s="16">
        <v>1.2909999999999999</v>
      </c>
      <c r="D67" s="21">
        <f t="shared" si="0"/>
        <v>9.3823299452697739E-3</v>
      </c>
      <c r="E67" s="12"/>
      <c r="F67" s="18">
        <v>2007</v>
      </c>
      <c r="G67" s="20"/>
      <c r="H67" s="112"/>
      <c r="I67" s="17"/>
      <c r="J67" s="12"/>
      <c r="K67" s="18">
        <v>2007</v>
      </c>
      <c r="L67" s="167"/>
      <c r="M67" s="112"/>
      <c r="N67" s="17"/>
    </row>
    <row r="68" spans="2:16" x14ac:dyDescent="0.25">
      <c r="B68" s="15">
        <v>2008</v>
      </c>
      <c r="C68" s="16">
        <v>1.2789999999999999</v>
      </c>
      <c r="D68" s="21">
        <f t="shared" si="0"/>
        <v>8.6750788643532584E-3</v>
      </c>
      <c r="E68" s="12"/>
      <c r="F68" s="18">
        <v>2008</v>
      </c>
      <c r="G68" s="20">
        <v>39904</v>
      </c>
      <c r="H68" s="21">
        <v>8.0000000000000002E-3</v>
      </c>
      <c r="I68" s="21">
        <f>H68</f>
        <v>8.0000000000000002E-3</v>
      </c>
      <c r="J68" s="12"/>
      <c r="K68" s="18">
        <v>2008</v>
      </c>
      <c r="L68" s="167"/>
      <c r="M68" s="112"/>
      <c r="N68" s="17"/>
    </row>
    <row r="69" spans="2:16" x14ac:dyDescent="0.25">
      <c r="B69" s="15">
        <v>2009</v>
      </c>
      <c r="C69" s="16">
        <v>1.268</v>
      </c>
      <c r="D69" s="21">
        <f t="shared" si="0"/>
        <v>9.5541401273886439E-3</v>
      </c>
      <c r="E69" s="12"/>
      <c r="F69" s="18">
        <v>2009</v>
      </c>
      <c r="G69" s="20">
        <v>39904</v>
      </c>
      <c r="H69" s="21">
        <v>0.01</v>
      </c>
      <c r="I69" s="21">
        <f>H69</f>
        <v>0.01</v>
      </c>
      <c r="J69" s="12"/>
      <c r="K69" s="18">
        <v>2009</v>
      </c>
      <c r="L69" s="167">
        <v>9</v>
      </c>
      <c r="M69" s="21">
        <f t="shared" ref="M69" si="1">H68*(12-$L68)/12+H69*$L69/12</f>
        <v>1.55E-2</v>
      </c>
      <c r="N69" s="21">
        <f t="shared" ref="N69" si="2">I68*(12-$L68)/12+I69*$L69/12</f>
        <v>1.55E-2</v>
      </c>
    </row>
    <row r="70" spans="2:16" x14ac:dyDescent="0.25">
      <c r="B70" s="15">
        <v>2010</v>
      </c>
      <c r="C70" s="16">
        <v>1.256</v>
      </c>
      <c r="D70" s="21">
        <f t="shared" si="0"/>
        <v>8.835341365461824E-3</v>
      </c>
      <c r="E70" s="12"/>
      <c r="F70" s="18">
        <v>2010</v>
      </c>
      <c r="G70" s="20">
        <v>40269</v>
      </c>
      <c r="H70" s="21">
        <v>8.9999999999999993E-3</v>
      </c>
      <c r="I70" s="21">
        <f>H70</f>
        <v>8.9999999999999993E-3</v>
      </c>
      <c r="J70" s="12"/>
      <c r="K70" s="18">
        <v>2010</v>
      </c>
      <c r="L70" s="167">
        <v>9</v>
      </c>
      <c r="M70" s="21">
        <f t="shared" ref="M70:M71" si="3">H69*(12-$L69)/12+H70*$L70/12</f>
        <v>9.2499999999999995E-3</v>
      </c>
      <c r="N70" s="21">
        <f t="shared" ref="N70:N71" si="4">I69*(12-$L69)/12+I70*$L70/12</f>
        <v>9.2499999999999995E-3</v>
      </c>
    </row>
    <row r="71" spans="2:16" x14ac:dyDescent="0.25">
      <c r="B71" s="15">
        <v>2011</v>
      </c>
      <c r="C71" s="16">
        <v>1.2450000000000001</v>
      </c>
      <c r="D71" s="21">
        <f t="shared" ref="D71:D80" si="5">C71/C72-1</f>
        <v>1.9656019656019597E-2</v>
      </c>
      <c r="E71" s="12"/>
      <c r="F71" s="18">
        <v>2011</v>
      </c>
      <c r="G71" s="20">
        <v>40634</v>
      </c>
      <c r="H71" s="21">
        <v>2.1000000000000001E-2</v>
      </c>
      <c r="I71" s="21">
        <v>2.1000000000000001E-2</v>
      </c>
      <c r="J71" s="12"/>
      <c r="K71" s="18">
        <v>2011</v>
      </c>
      <c r="L71" s="167">
        <v>9</v>
      </c>
      <c r="M71" s="21">
        <f t="shared" si="3"/>
        <v>1.7999999999999999E-2</v>
      </c>
      <c r="N71" s="21">
        <f t="shared" si="4"/>
        <v>1.7999999999999999E-2</v>
      </c>
    </row>
    <row r="72" spans="2:16" x14ac:dyDescent="0.25">
      <c r="B72" s="15">
        <v>2012</v>
      </c>
      <c r="C72" s="16">
        <v>1.2210000000000001</v>
      </c>
      <c r="D72" s="21">
        <f t="shared" si="5"/>
        <v>2.1757322175732341E-2</v>
      </c>
      <c r="E72" s="12"/>
      <c r="F72" s="18">
        <v>2012</v>
      </c>
      <c r="G72" s="20">
        <v>41000</v>
      </c>
      <c r="H72" s="21">
        <v>2.1000000000000001E-2</v>
      </c>
      <c r="I72" s="21">
        <v>2.1000000000000001E-2</v>
      </c>
      <c r="J72" s="12"/>
      <c r="K72" s="18">
        <v>2012</v>
      </c>
      <c r="L72" s="171">
        <f>12-MONTH(G72)+1</f>
        <v>9</v>
      </c>
      <c r="M72" s="21">
        <f>H71*(12-$L71)/12+H72*$L72/12</f>
        <v>2.1000000000000001E-2</v>
      </c>
      <c r="N72" s="21">
        <f t="shared" ref="N72:N81" si="6">I71*(12-$L71)/12+I72*$L72/12</f>
        <v>2.1000000000000001E-2</v>
      </c>
    </row>
    <row r="73" spans="2:16" x14ac:dyDescent="0.25">
      <c r="B73" s="15">
        <v>2013</v>
      </c>
      <c r="C73" s="16">
        <v>1.1950000000000001</v>
      </c>
      <c r="D73" s="21">
        <f t="shared" si="5"/>
        <v>1.1854360711261558E-2</v>
      </c>
      <c r="E73" s="12"/>
      <c r="F73" s="18">
        <v>2013</v>
      </c>
      <c r="G73" s="20">
        <v>41365</v>
      </c>
      <c r="H73" s="21">
        <v>1.2999999999999999E-2</v>
      </c>
      <c r="I73" s="21">
        <v>1.2999999999999999E-2</v>
      </c>
      <c r="J73" s="12"/>
      <c r="K73" s="18">
        <v>2013</v>
      </c>
      <c r="L73" s="167">
        <f t="shared" ref="L73:L130" si="7">12-MONTH(G73)+1</f>
        <v>9</v>
      </c>
      <c r="M73" s="21">
        <f t="shared" ref="M73" si="8">H72*(12-$L72)/12+H73*$L73/12</f>
        <v>1.4999999999999999E-2</v>
      </c>
      <c r="N73" s="21">
        <f t="shared" si="6"/>
        <v>1.4999999999999999E-2</v>
      </c>
    </row>
    <row r="74" spans="2:16" x14ac:dyDescent="0.25">
      <c r="B74" s="15">
        <v>2014</v>
      </c>
      <c r="C74" s="16">
        <v>1.181</v>
      </c>
      <c r="D74" s="21">
        <f t="shared" si="5"/>
        <v>0</v>
      </c>
      <c r="E74" s="12"/>
      <c r="F74" s="18">
        <v>2014</v>
      </c>
      <c r="G74" s="20">
        <v>41913</v>
      </c>
      <c r="H74" s="21">
        <v>0</v>
      </c>
      <c r="I74" s="21">
        <v>0</v>
      </c>
      <c r="J74" s="12"/>
      <c r="K74" s="18">
        <v>2014</v>
      </c>
      <c r="L74" s="167">
        <f t="shared" si="7"/>
        <v>3</v>
      </c>
      <c r="M74" s="21">
        <v>3.2186184699183329E-3</v>
      </c>
      <c r="N74" s="21">
        <v>3.2186184699183329E-3</v>
      </c>
    </row>
    <row r="75" spans="2:16" x14ac:dyDescent="0.25">
      <c r="B75" s="15">
        <v>2015</v>
      </c>
      <c r="C75" s="16">
        <v>1.181</v>
      </c>
      <c r="D75" s="21">
        <f t="shared" si="5"/>
        <v>8.4745762711868622E-4</v>
      </c>
      <c r="E75" s="12"/>
      <c r="F75" s="18">
        <v>2015</v>
      </c>
      <c r="G75" s="20">
        <v>42278</v>
      </c>
      <c r="H75" s="21">
        <v>1E-3</v>
      </c>
      <c r="I75" s="21">
        <v>1E-3</v>
      </c>
      <c r="J75" s="12"/>
      <c r="K75" s="18">
        <v>2015</v>
      </c>
      <c r="L75" s="167">
        <f t="shared" si="7"/>
        <v>3</v>
      </c>
      <c r="M75" s="21">
        <v>2.5000000000008349E-4</v>
      </c>
      <c r="N75" s="21">
        <f t="shared" si="6"/>
        <v>2.5000000000000001E-4</v>
      </c>
    </row>
    <row r="76" spans="2:16" x14ac:dyDescent="0.25">
      <c r="B76" s="15">
        <v>2016</v>
      </c>
      <c r="C76" s="16">
        <v>1.18</v>
      </c>
      <c r="D76" s="21">
        <f t="shared" si="5"/>
        <v>0</v>
      </c>
      <c r="F76" s="18">
        <v>2016</v>
      </c>
      <c r="G76" s="20">
        <f>DATE(F76,10,1)</f>
        <v>42644</v>
      </c>
      <c r="H76" s="21">
        <v>0</v>
      </c>
      <c r="I76" s="22">
        <v>0</v>
      </c>
      <c r="K76" s="18">
        <v>2016</v>
      </c>
      <c r="L76" s="167">
        <f t="shared" si="7"/>
        <v>3</v>
      </c>
      <c r="M76" s="21">
        <v>7.5000000000000002E-4</v>
      </c>
      <c r="N76" s="21">
        <f t="shared" si="6"/>
        <v>7.5000000000000012E-4</v>
      </c>
    </row>
    <row r="77" spans="2:16" x14ac:dyDescent="0.25">
      <c r="B77" s="15">
        <v>2017</v>
      </c>
      <c r="C77" s="16">
        <v>1.18</v>
      </c>
      <c r="D77" s="21">
        <f t="shared" si="5"/>
        <v>7.6857386848845355E-3</v>
      </c>
      <c r="F77" s="18">
        <v>2017</v>
      </c>
      <c r="G77" s="20">
        <f>DATE(F77,10,1)</f>
        <v>43009</v>
      </c>
      <c r="H77" s="21">
        <v>8.0000000000000002E-3</v>
      </c>
      <c r="I77" s="22">
        <v>8.0000000000000002E-3</v>
      </c>
      <c r="K77" s="18">
        <v>2017</v>
      </c>
      <c r="L77" s="167">
        <f t="shared" si="7"/>
        <v>3</v>
      </c>
      <c r="M77" s="21">
        <v>1.9999999999995577E-3</v>
      </c>
      <c r="N77" s="21">
        <f t="shared" si="6"/>
        <v>2E-3</v>
      </c>
    </row>
    <row r="78" spans="2:16" ht="15" customHeight="1" x14ac:dyDescent="0.25">
      <c r="B78" s="15">
        <v>2018</v>
      </c>
      <c r="C78" s="16">
        <v>1.171</v>
      </c>
      <c r="D78" s="21">
        <f t="shared" si="5"/>
        <v>1.4731369150779994E-2</v>
      </c>
      <c r="F78" s="18">
        <v>2018</v>
      </c>
      <c r="G78" s="20"/>
      <c r="H78" s="21"/>
      <c r="I78" s="22"/>
      <c r="K78" s="18">
        <v>2018</v>
      </c>
      <c r="L78" s="167">
        <f t="shared" si="7"/>
        <v>12</v>
      </c>
      <c r="M78" s="21">
        <v>5.9880239520957446E-3</v>
      </c>
      <c r="N78" s="21">
        <f t="shared" si="6"/>
        <v>6.000000000000001E-3</v>
      </c>
    </row>
    <row r="79" spans="2:16" ht="15" customHeight="1" x14ac:dyDescent="0.25">
      <c r="B79" s="15">
        <v>2019</v>
      </c>
      <c r="C79" s="16">
        <v>1.1539999999999999</v>
      </c>
      <c r="D79" s="21">
        <f t="shared" si="5"/>
        <v>9.6237970253716387E-3</v>
      </c>
      <c r="F79" s="18">
        <v>2019</v>
      </c>
      <c r="G79" s="20">
        <v>43466</v>
      </c>
      <c r="H79" s="21">
        <v>3.0000000000000001E-3</v>
      </c>
      <c r="I79" s="22">
        <v>3.0000000000000001E-3</v>
      </c>
      <c r="K79" s="18">
        <v>2019</v>
      </c>
      <c r="L79" s="167">
        <f t="shared" si="7"/>
        <v>12</v>
      </c>
      <c r="M79" s="21">
        <v>3.0000000000003357E-3</v>
      </c>
      <c r="N79" s="21">
        <f t="shared" si="6"/>
        <v>3.0000000000000005E-3</v>
      </c>
      <c r="P79" s="261"/>
    </row>
    <row r="80" spans="2:16" ht="15" customHeight="1" x14ac:dyDescent="0.25">
      <c r="B80" s="15">
        <v>2020</v>
      </c>
      <c r="C80" s="16">
        <v>1.143</v>
      </c>
      <c r="D80" s="22">
        <f t="shared" si="5"/>
        <v>3.5118525021948788E-3</v>
      </c>
      <c r="F80" s="161">
        <v>2020</v>
      </c>
      <c r="G80" s="162">
        <f>DATE(F80,1,1)</f>
        <v>43831</v>
      </c>
      <c r="H80" s="163">
        <v>0.01</v>
      </c>
      <c r="I80" s="164">
        <v>3.0000000000000001E-3</v>
      </c>
      <c r="K80" s="161">
        <v>2020</v>
      </c>
      <c r="L80" s="168">
        <f t="shared" si="7"/>
        <v>12</v>
      </c>
      <c r="M80" s="21">
        <f>H80</f>
        <v>0.01</v>
      </c>
      <c r="N80" s="21">
        <f t="shared" si="6"/>
        <v>3.0000000000000005E-3</v>
      </c>
    </row>
    <row r="81" spans="2:14" x14ac:dyDescent="0.25">
      <c r="B81" s="15">
        <v>2021</v>
      </c>
      <c r="C81" s="16">
        <v>1.139</v>
      </c>
      <c r="D81" s="22">
        <f>C81/C82-1</f>
        <v>1.0647737355811815E-2</v>
      </c>
      <c r="F81" s="161">
        <v>2021</v>
      </c>
      <c r="G81" s="162">
        <f t="shared" ref="G81:G130" si="9">DATE(F81,1,1)</f>
        <v>44197</v>
      </c>
      <c r="H81" s="163">
        <v>4.0000000000000001E-3</v>
      </c>
      <c r="I81" s="164">
        <v>4.0000000000000001E-3</v>
      </c>
      <c r="K81" s="161">
        <v>2021</v>
      </c>
      <c r="L81" s="168">
        <f t="shared" si="7"/>
        <v>12</v>
      </c>
      <c r="M81" s="21">
        <v>3.9816282044060625E-3</v>
      </c>
      <c r="N81" s="21">
        <f t="shared" si="6"/>
        <v>4.0000000000000001E-3</v>
      </c>
    </row>
    <row r="82" spans="2:14" x14ac:dyDescent="0.25">
      <c r="B82" s="15">
        <v>2022</v>
      </c>
      <c r="C82" s="16">
        <v>1.127</v>
      </c>
      <c r="D82" s="22">
        <f>C82/C84-1</f>
        <v>4.7397769516728472E-2</v>
      </c>
      <c r="F82" s="18">
        <v>2022</v>
      </c>
      <c r="G82" s="20">
        <f t="shared" si="9"/>
        <v>44562</v>
      </c>
      <c r="H82" s="21">
        <v>1.1000000000000001E-2</v>
      </c>
      <c r="I82" s="22">
        <v>1.1000000000000001E-2</v>
      </c>
      <c r="K82" s="18"/>
      <c r="L82" s="167"/>
      <c r="M82" s="21"/>
      <c r="N82" s="22"/>
    </row>
    <row r="83" spans="2:14" x14ac:dyDescent="0.25">
      <c r="B83" s="23"/>
      <c r="C83" s="24"/>
      <c r="D83" s="165"/>
      <c r="F83" s="18">
        <v>2022</v>
      </c>
      <c r="G83" s="20">
        <f>DATE(F83,7,1)</f>
        <v>44743</v>
      </c>
      <c r="H83" s="21">
        <v>0.04</v>
      </c>
      <c r="I83" s="22">
        <v>0.04</v>
      </c>
      <c r="K83" s="18">
        <v>2022</v>
      </c>
      <c r="L83" s="167">
        <f t="shared" si="7"/>
        <v>6</v>
      </c>
      <c r="M83" s="262">
        <v>3.0519484681451364E-2</v>
      </c>
      <c r="N83" s="263">
        <f>M83</f>
        <v>3.0519484681451364E-2</v>
      </c>
    </row>
    <row r="84" spans="2:14" x14ac:dyDescent="0.25">
      <c r="B84" s="15">
        <v>2023</v>
      </c>
      <c r="C84" s="292">
        <v>1.0760000000000001</v>
      </c>
      <c r="D84" s="22">
        <f>C84/C85-1</f>
        <v>5.2837573385518644E-2</v>
      </c>
      <c r="F84" s="18">
        <v>2023</v>
      </c>
      <c r="G84" s="20">
        <f t="shared" si="9"/>
        <v>44927</v>
      </c>
      <c r="H84" s="21">
        <v>8.0000000000000002E-3</v>
      </c>
      <c r="I84" s="22">
        <v>8.0000000000000002E-3</v>
      </c>
      <c r="K84" s="18">
        <v>2023</v>
      </c>
      <c r="L84" s="167">
        <f t="shared" si="7"/>
        <v>12</v>
      </c>
      <c r="M84" s="21">
        <v>2.7990549358196688E-2</v>
      </c>
      <c r="N84" s="22">
        <f t="shared" ref="N84:N129" si="10">M84</f>
        <v>2.7990549358196688E-2</v>
      </c>
    </row>
    <row r="85" spans="2:14" s="176" customFormat="1" x14ac:dyDescent="0.25">
      <c r="B85" s="369">
        <v>2024</v>
      </c>
      <c r="C85" s="292">
        <v>1.022</v>
      </c>
      <c r="D85" s="22">
        <f>C85/C86-1</f>
        <v>2.200000000000002E-2</v>
      </c>
      <c r="F85" s="161">
        <v>2024</v>
      </c>
      <c r="G85" s="162">
        <f t="shared" si="9"/>
        <v>45292</v>
      </c>
      <c r="H85" s="163">
        <v>5.2999999999999999E-2</v>
      </c>
      <c r="I85" s="164">
        <v>5.2999999999999999E-2</v>
      </c>
      <c r="K85" s="161">
        <v>2024</v>
      </c>
      <c r="L85" s="168">
        <f t="shared" si="7"/>
        <v>12</v>
      </c>
      <c r="M85" s="163">
        <f>H85</f>
        <v>5.2999999999999999E-2</v>
      </c>
      <c r="N85" s="164">
        <f t="shared" ref="N85:N88" si="11">I85</f>
        <v>5.2999999999999999E-2</v>
      </c>
    </row>
    <row r="86" spans="2:14" x14ac:dyDescent="0.25">
      <c r="B86" s="15">
        <v>2025</v>
      </c>
      <c r="C86" s="292">
        <v>1</v>
      </c>
      <c r="D86" s="22"/>
      <c r="F86" s="18">
        <v>2025</v>
      </c>
      <c r="G86" s="20">
        <f t="shared" ref="G86:G88" si="12">DATE(F86,1,1)</f>
        <v>45658</v>
      </c>
      <c r="H86" s="21">
        <v>2.1999999999999999E-2</v>
      </c>
      <c r="I86" s="22">
        <v>2.1999999999999999E-2</v>
      </c>
      <c r="K86" s="18">
        <v>2025</v>
      </c>
      <c r="L86" s="167">
        <f t="shared" si="7"/>
        <v>12</v>
      </c>
      <c r="M86" s="21">
        <f>H86</f>
        <v>2.1999999999999999E-2</v>
      </c>
      <c r="N86" s="22">
        <f t="shared" si="11"/>
        <v>2.1999999999999999E-2</v>
      </c>
    </row>
    <row r="87" spans="2:14" x14ac:dyDescent="0.25">
      <c r="B87" s="151">
        <v>2026</v>
      </c>
      <c r="C87" s="24"/>
      <c r="D87" s="25">
        <v>1.7000000000000001E-2</v>
      </c>
      <c r="F87" s="117">
        <v>2026</v>
      </c>
      <c r="G87" s="118">
        <f t="shared" si="12"/>
        <v>46023</v>
      </c>
      <c r="H87" s="114">
        <v>1.2E-2</v>
      </c>
      <c r="I87" s="25">
        <v>1.2E-2</v>
      </c>
      <c r="K87" s="117">
        <v>2026</v>
      </c>
      <c r="L87" s="169">
        <f t="shared" si="7"/>
        <v>12</v>
      </c>
      <c r="M87" s="114">
        <f t="shared" ref="M87:M89" si="13">H87</f>
        <v>1.2E-2</v>
      </c>
      <c r="N87" s="25">
        <f t="shared" si="11"/>
        <v>1.2E-2</v>
      </c>
    </row>
    <row r="88" spans="2:14" x14ac:dyDescent="0.25">
      <c r="B88" s="151">
        <v>2027</v>
      </c>
      <c r="C88" s="24"/>
      <c r="D88" s="25">
        <v>1.7000000000000001E-2</v>
      </c>
      <c r="F88" s="117">
        <v>2027</v>
      </c>
      <c r="G88" s="118">
        <f t="shared" si="12"/>
        <v>46388</v>
      </c>
      <c r="H88" s="114">
        <v>1.4E-2</v>
      </c>
      <c r="I88" s="25">
        <v>1.4E-2</v>
      </c>
      <c r="K88" s="117">
        <v>2027</v>
      </c>
      <c r="L88" s="169">
        <f t="shared" si="7"/>
        <v>12</v>
      </c>
      <c r="M88" s="114">
        <f t="shared" si="13"/>
        <v>1.4E-2</v>
      </c>
      <c r="N88" s="25">
        <f t="shared" si="11"/>
        <v>1.4E-2</v>
      </c>
    </row>
    <row r="89" spans="2:14" x14ac:dyDescent="0.25">
      <c r="B89" s="151">
        <v>2028</v>
      </c>
      <c r="C89" s="24"/>
      <c r="D89" s="25">
        <v>1.7999999999999999E-2</v>
      </c>
      <c r="F89" s="117">
        <v>2028</v>
      </c>
      <c r="G89" s="118">
        <f t="shared" si="9"/>
        <v>46753</v>
      </c>
      <c r="H89" s="114">
        <v>1.7000000000000001E-2</v>
      </c>
      <c r="I89" s="25">
        <v>1.7000000000000001E-2</v>
      </c>
      <c r="K89" s="117">
        <v>2028</v>
      </c>
      <c r="L89" s="169">
        <f t="shared" si="7"/>
        <v>12</v>
      </c>
      <c r="M89" s="114">
        <f t="shared" si="13"/>
        <v>1.7000000000000001E-2</v>
      </c>
      <c r="N89" s="25">
        <f t="shared" si="10"/>
        <v>1.7000000000000001E-2</v>
      </c>
    </row>
    <row r="90" spans="2:14" x14ac:dyDescent="0.25">
      <c r="B90" s="23">
        <v>2029</v>
      </c>
      <c r="C90" s="24"/>
      <c r="D90" s="28">
        <f>I90</f>
        <v>1.7999999999999999E-2</v>
      </c>
      <c r="F90" s="26">
        <v>2029</v>
      </c>
      <c r="G90" s="27">
        <f t="shared" si="9"/>
        <v>47119</v>
      </c>
      <c r="H90" s="113">
        <v>1.7999999999999999E-2</v>
      </c>
      <c r="I90" s="28">
        <v>1.7999999999999999E-2</v>
      </c>
      <c r="K90" s="26">
        <v>2029</v>
      </c>
      <c r="L90" s="170">
        <f t="shared" si="7"/>
        <v>12</v>
      </c>
      <c r="M90" s="113">
        <f t="shared" ref="M90:M129" si="14">H89*(12-L90)/12+H90*L90/12</f>
        <v>1.7999999999999999E-2</v>
      </c>
      <c r="N90" s="28">
        <f t="shared" si="10"/>
        <v>1.7999999999999999E-2</v>
      </c>
    </row>
    <row r="91" spans="2:14" x14ac:dyDescent="0.25">
      <c r="B91" s="23">
        <v>2030</v>
      </c>
      <c r="C91" s="24"/>
      <c r="D91" s="28">
        <f t="shared" ref="D91:D131" si="15">I91</f>
        <v>1.7500000000000071E-2</v>
      </c>
      <c r="F91" s="26">
        <v>2030</v>
      </c>
      <c r="G91" s="27">
        <f t="shared" si="9"/>
        <v>47484</v>
      </c>
      <c r="H91" s="113">
        <v>1.7500000000000071E-2</v>
      </c>
      <c r="I91" s="28">
        <v>1.7500000000000071E-2</v>
      </c>
      <c r="K91" s="26">
        <v>2030</v>
      </c>
      <c r="L91" s="170">
        <f t="shared" si="7"/>
        <v>12</v>
      </c>
      <c r="M91" s="113">
        <f t="shared" si="14"/>
        <v>1.7500000000000071E-2</v>
      </c>
      <c r="N91" s="28">
        <f t="shared" si="10"/>
        <v>1.7500000000000071E-2</v>
      </c>
    </row>
    <row r="92" spans="2:14" x14ac:dyDescent="0.25">
      <c r="B92" s="23">
        <v>2031</v>
      </c>
      <c r="C92" s="24"/>
      <c r="D92" s="28">
        <f t="shared" si="15"/>
        <v>1.7500000000000071E-2</v>
      </c>
      <c r="F92" s="26">
        <v>2031</v>
      </c>
      <c r="G92" s="27">
        <f t="shared" si="9"/>
        <v>47849</v>
      </c>
      <c r="H92" s="113">
        <v>1.7500000000000071E-2</v>
      </c>
      <c r="I92" s="28">
        <v>1.7500000000000071E-2</v>
      </c>
      <c r="K92" s="26">
        <v>2031</v>
      </c>
      <c r="L92" s="170">
        <f t="shared" si="7"/>
        <v>12</v>
      </c>
      <c r="M92" s="113">
        <f t="shared" si="14"/>
        <v>1.7500000000000071E-2</v>
      </c>
      <c r="N92" s="28">
        <f t="shared" si="10"/>
        <v>1.7500000000000071E-2</v>
      </c>
    </row>
    <row r="93" spans="2:14" x14ac:dyDescent="0.25">
      <c r="B93" s="23">
        <v>2032</v>
      </c>
      <c r="C93" s="24"/>
      <c r="D93" s="28">
        <f t="shared" si="15"/>
        <v>1.7500000000000071E-2</v>
      </c>
      <c r="F93" s="26">
        <v>2032</v>
      </c>
      <c r="G93" s="27">
        <f t="shared" si="9"/>
        <v>48214</v>
      </c>
      <c r="H93" s="113">
        <v>1.7500000000000071E-2</v>
      </c>
      <c r="I93" s="28">
        <v>1.7500000000000071E-2</v>
      </c>
      <c r="K93" s="26">
        <v>2032</v>
      </c>
      <c r="L93" s="170">
        <f t="shared" si="7"/>
        <v>12</v>
      </c>
      <c r="M93" s="113">
        <f t="shared" si="14"/>
        <v>1.7500000000000071E-2</v>
      </c>
      <c r="N93" s="28">
        <f t="shared" si="10"/>
        <v>1.7500000000000071E-2</v>
      </c>
    </row>
    <row r="94" spans="2:14" x14ac:dyDescent="0.25">
      <c r="B94" s="23">
        <v>2033</v>
      </c>
      <c r="C94" s="24"/>
      <c r="D94" s="28">
        <f t="shared" si="15"/>
        <v>1.7500000000000071E-2</v>
      </c>
      <c r="F94" s="26">
        <v>2033</v>
      </c>
      <c r="G94" s="27">
        <f t="shared" si="9"/>
        <v>48580</v>
      </c>
      <c r="H94" s="113">
        <v>1.7500000000000071E-2</v>
      </c>
      <c r="I94" s="28">
        <v>1.7500000000000071E-2</v>
      </c>
      <c r="K94" s="26">
        <v>2033</v>
      </c>
      <c r="L94" s="170">
        <f t="shared" si="7"/>
        <v>12</v>
      </c>
      <c r="M94" s="113">
        <f t="shared" si="14"/>
        <v>1.7500000000000071E-2</v>
      </c>
      <c r="N94" s="28">
        <f t="shared" si="10"/>
        <v>1.7500000000000071E-2</v>
      </c>
    </row>
    <row r="95" spans="2:14" x14ac:dyDescent="0.25">
      <c r="B95" s="23">
        <v>2034</v>
      </c>
      <c r="C95" s="24"/>
      <c r="D95" s="28">
        <f t="shared" si="15"/>
        <v>1.7500000000000071E-2</v>
      </c>
      <c r="F95" s="26">
        <v>2034</v>
      </c>
      <c r="G95" s="27">
        <f t="shared" si="9"/>
        <v>48945</v>
      </c>
      <c r="H95" s="113">
        <v>1.7500000000000071E-2</v>
      </c>
      <c r="I95" s="28">
        <v>1.7500000000000071E-2</v>
      </c>
      <c r="K95" s="26">
        <v>2034</v>
      </c>
      <c r="L95" s="170">
        <f t="shared" si="7"/>
        <v>12</v>
      </c>
      <c r="M95" s="113">
        <f t="shared" si="14"/>
        <v>1.7500000000000071E-2</v>
      </c>
      <c r="N95" s="28">
        <f t="shared" si="10"/>
        <v>1.7500000000000071E-2</v>
      </c>
    </row>
    <row r="96" spans="2:14" x14ac:dyDescent="0.25">
      <c r="B96" s="23">
        <v>2035</v>
      </c>
      <c r="C96" s="24"/>
      <c r="D96" s="28">
        <f t="shared" si="15"/>
        <v>1.7500000000000071E-2</v>
      </c>
      <c r="F96" s="26">
        <v>2035</v>
      </c>
      <c r="G96" s="27">
        <f t="shared" si="9"/>
        <v>49310</v>
      </c>
      <c r="H96" s="113">
        <v>1.7500000000000071E-2</v>
      </c>
      <c r="I96" s="28">
        <v>1.7500000000000071E-2</v>
      </c>
      <c r="K96" s="26">
        <v>2035</v>
      </c>
      <c r="L96" s="170">
        <f t="shared" si="7"/>
        <v>12</v>
      </c>
      <c r="M96" s="113">
        <f t="shared" si="14"/>
        <v>1.7500000000000071E-2</v>
      </c>
      <c r="N96" s="28">
        <f t="shared" si="10"/>
        <v>1.7500000000000071E-2</v>
      </c>
    </row>
    <row r="97" spans="2:14" x14ac:dyDescent="0.25">
      <c r="B97" s="23">
        <v>2036</v>
      </c>
      <c r="C97" s="24"/>
      <c r="D97" s="28">
        <f t="shared" si="15"/>
        <v>1.7500000000000071E-2</v>
      </c>
      <c r="F97" s="26">
        <v>2036</v>
      </c>
      <c r="G97" s="27">
        <f t="shared" si="9"/>
        <v>49675</v>
      </c>
      <c r="H97" s="113">
        <v>1.7500000000000071E-2</v>
      </c>
      <c r="I97" s="28">
        <v>1.7500000000000071E-2</v>
      </c>
      <c r="K97" s="26">
        <v>2036</v>
      </c>
      <c r="L97" s="170">
        <f t="shared" si="7"/>
        <v>12</v>
      </c>
      <c r="M97" s="113">
        <f t="shared" si="14"/>
        <v>1.7500000000000071E-2</v>
      </c>
      <c r="N97" s="28">
        <f t="shared" si="10"/>
        <v>1.7500000000000071E-2</v>
      </c>
    </row>
    <row r="98" spans="2:14" x14ac:dyDescent="0.25">
      <c r="B98" s="23">
        <v>2037</v>
      </c>
      <c r="C98" s="24"/>
      <c r="D98" s="28">
        <f t="shared" si="15"/>
        <v>1.7500000000000071E-2</v>
      </c>
      <c r="F98" s="26">
        <v>2037</v>
      </c>
      <c r="G98" s="27">
        <f t="shared" si="9"/>
        <v>50041</v>
      </c>
      <c r="H98" s="113">
        <v>1.7500000000000071E-2</v>
      </c>
      <c r="I98" s="28">
        <v>1.7500000000000071E-2</v>
      </c>
      <c r="K98" s="26">
        <v>2037</v>
      </c>
      <c r="L98" s="170">
        <f t="shared" si="7"/>
        <v>12</v>
      </c>
      <c r="M98" s="113">
        <f t="shared" si="14"/>
        <v>1.7500000000000071E-2</v>
      </c>
      <c r="N98" s="28">
        <f t="shared" si="10"/>
        <v>1.7500000000000071E-2</v>
      </c>
    </row>
    <row r="99" spans="2:14" x14ac:dyDescent="0.25">
      <c r="B99" s="23">
        <v>2038</v>
      </c>
      <c r="C99" s="24"/>
      <c r="D99" s="28">
        <f t="shared" si="15"/>
        <v>1.7500000000000071E-2</v>
      </c>
      <c r="F99" s="26">
        <v>2038</v>
      </c>
      <c r="G99" s="27">
        <f t="shared" si="9"/>
        <v>50406</v>
      </c>
      <c r="H99" s="113">
        <v>1.7500000000000071E-2</v>
      </c>
      <c r="I99" s="28">
        <v>1.7500000000000071E-2</v>
      </c>
      <c r="K99" s="26">
        <v>2038</v>
      </c>
      <c r="L99" s="170">
        <f t="shared" si="7"/>
        <v>12</v>
      </c>
      <c r="M99" s="113">
        <f t="shared" si="14"/>
        <v>1.7500000000000071E-2</v>
      </c>
      <c r="N99" s="28">
        <f t="shared" si="10"/>
        <v>1.7500000000000071E-2</v>
      </c>
    </row>
    <row r="100" spans="2:14" x14ac:dyDescent="0.25">
      <c r="B100" s="23">
        <v>2039</v>
      </c>
      <c r="C100" s="24"/>
      <c r="D100" s="28">
        <f t="shared" si="15"/>
        <v>1.7500000000000071E-2</v>
      </c>
      <c r="F100" s="26">
        <v>2039</v>
      </c>
      <c r="G100" s="27">
        <f t="shared" si="9"/>
        <v>50771</v>
      </c>
      <c r="H100" s="113">
        <v>1.7500000000000071E-2</v>
      </c>
      <c r="I100" s="28">
        <v>1.7500000000000071E-2</v>
      </c>
      <c r="K100" s="26">
        <v>2039</v>
      </c>
      <c r="L100" s="170">
        <f t="shared" si="7"/>
        <v>12</v>
      </c>
      <c r="M100" s="113">
        <f t="shared" si="14"/>
        <v>1.7500000000000071E-2</v>
      </c>
      <c r="N100" s="28">
        <f t="shared" si="10"/>
        <v>1.7500000000000071E-2</v>
      </c>
    </row>
    <row r="101" spans="2:14" x14ac:dyDescent="0.25">
      <c r="B101" s="23">
        <v>2040</v>
      </c>
      <c r="C101" s="24"/>
      <c r="D101" s="28">
        <f t="shared" si="15"/>
        <v>1.7500000000000071E-2</v>
      </c>
      <c r="F101" s="26">
        <v>2040</v>
      </c>
      <c r="G101" s="27">
        <f t="shared" si="9"/>
        <v>51136</v>
      </c>
      <c r="H101" s="113">
        <v>1.7500000000000071E-2</v>
      </c>
      <c r="I101" s="28">
        <v>1.7500000000000071E-2</v>
      </c>
      <c r="K101" s="26">
        <v>2040</v>
      </c>
      <c r="L101" s="170">
        <f t="shared" si="7"/>
        <v>12</v>
      </c>
      <c r="M101" s="113">
        <f t="shared" si="14"/>
        <v>1.7500000000000071E-2</v>
      </c>
      <c r="N101" s="28">
        <f t="shared" si="10"/>
        <v>1.7500000000000071E-2</v>
      </c>
    </row>
    <row r="102" spans="2:14" x14ac:dyDescent="0.25">
      <c r="B102" s="23">
        <v>2041</v>
      </c>
      <c r="C102" s="24"/>
      <c r="D102" s="28">
        <f t="shared" si="15"/>
        <v>1.7500000000000071E-2</v>
      </c>
      <c r="F102" s="26">
        <v>2041</v>
      </c>
      <c r="G102" s="27">
        <f t="shared" si="9"/>
        <v>51502</v>
      </c>
      <c r="H102" s="113">
        <v>1.7500000000000071E-2</v>
      </c>
      <c r="I102" s="28">
        <v>1.7500000000000071E-2</v>
      </c>
      <c r="K102" s="26">
        <v>2041</v>
      </c>
      <c r="L102" s="170">
        <f t="shared" si="7"/>
        <v>12</v>
      </c>
      <c r="M102" s="113">
        <f t="shared" si="14"/>
        <v>1.7500000000000071E-2</v>
      </c>
      <c r="N102" s="28">
        <f t="shared" si="10"/>
        <v>1.7500000000000071E-2</v>
      </c>
    </row>
    <row r="103" spans="2:14" x14ac:dyDescent="0.25">
      <c r="B103" s="23">
        <v>2042</v>
      </c>
      <c r="C103" s="24"/>
      <c r="D103" s="28">
        <f t="shared" si="15"/>
        <v>1.7500000000000071E-2</v>
      </c>
      <c r="F103" s="26">
        <v>2042</v>
      </c>
      <c r="G103" s="27">
        <f t="shared" si="9"/>
        <v>51867</v>
      </c>
      <c r="H103" s="113">
        <v>1.7500000000000071E-2</v>
      </c>
      <c r="I103" s="28">
        <v>1.7500000000000071E-2</v>
      </c>
      <c r="K103" s="26">
        <v>2042</v>
      </c>
      <c r="L103" s="170">
        <f t="shared" si="7"/>
        <v>12</v>
      </c>
      <c r="M103" s="113">
        <f t="shared" si="14"/>
        <v>1.7500000000000071E-2</v>
      </c>
      <c r="N103" s="28">
        <f t="shared" si="10"/>
        <v>1.7500000000000071E-2</v>
      </c>
    </row>
    <row r="104" spans="2:14" x14ac:dyDescent="0.25">
      <c r="B104" s="23">
        <v>2043</v>
      </c>
      <c r="C104" s="24"/>
      <c r="D104" s="28">
        <f t="shared" si="15"/>
        <v>1.7500000000000071E-2</v>
      </c>
      <c r="F104" s="26">
        <v>2043</v>
      </c>
      <c r="G104" s="27">
        <f t="shared" si="9"/>
        <v>52232</v>
      </c>
      <c r="H104" s="113">
        <v>1.7500000000000071E-2</v>
      </c>
      <c r="I104" s="28">
        <v>1.7500000000000071E-2</v>
      </c>
      <c r="K104" s="26">
        <v>2043</v>
      </c>
      <c r="L104" s="170">
        <f t="shared" si="7"/>
        <v>12</v>
      </c>
      <c r="M104" s="113">
        <f t="shared" si="14"/>
        <v>1.7500000000000071E-2</v>
      </c>
      <c r="N104" s="28">
        <f t="shared" si="10"/>
        <v>1.7500000000000071E-2</v>
      </c>
    </row>
    <row r="105" spans="2:14" x14ac:dyDescent="0.25">
      <c r="B105" s="23">
        <v>2044</v>
      </c>
      <c r="C105" s="24"/>
      <c r="D105" s="28">
        <f t="shared" si="15"/>
        <v>1.7500000000000071E-2</v>
      </c>
      <c r="F105" s="26">
        <v>2044</v>
      </c>
      <c r="G105" s="27">
        <f t="shared" si="9"/>
        <v>52597</v>
      </c>
      <c r="H105" s="113">
        <v>1.7500000000000071E-2</v>
      </c>
      <c r="I105" s="28">
        <v>1.7500000000000071E-2</v>
      </c>
      <c r="K105" s="26">
        <v>2044</v>
      </c>
      <c r="L105" s="170">
        <f t="shared" si="7"/>
        <v>12</v>
      </c>
      <c r="M105" s="113">
        <f t="shared" si="14"/>
        <v>1.7500000000000071E-2</v>
      </c>
      <c r="N105" s="28">
        <f t="shared" si="10"/>
        <v>1.7500000000000071E-2</v>
      </c>
    </row>
    <row r="106" spans="2:14" x14ac:dyDescent="0.25">
      <c r="B106" s="23">
        <v>2045</v>
      </c>
      <c r="C106" s="24"/>
      <c r="D106" s="28">
        <f t="shared" si="15"/>
        <v>1.7500000000000071E-2</v>
      </c>
      <c r="F106" s="26">
        <v>2045</v>
      </c>
      <c r="G106" s="27">
        <f t="shared" si="9"/>
        <v>52963</v>
      </c>
      <c r="H106" s="113">
        <v>1.7500000000000071E-2</v>
      </c>
      <c r="I106" s="28">
        <v>1.7500000000000071E-2</v>
      </c>
      <c r="K106" s="26">
        <v>2045</v>
      </c>
      <c r="L106" s="170">
        <f t="shared" si="7"/>
        <v>12</v>
      </c>
      <c r="M106" s="113">
        <f t="shared" si="14"/>
        <v>1.7500000000000071E-2</v>
      </c>
      <c r="N106" s="28">
        <f t="shared" si="10"/>
        <v>1.7500000000000071E-2</v>
      </c>
    </row>
    <row r="107" spans="2:14" x14ac:dyDescent="0.25">
      <c r="B107" s="23">
        <v>2046</v>
      </c>
      <c r="C107" s="24"/>
      <c r="D107" s="28">
        <f t="shared" si="15"/>
        <v>1.7500000000000071E-2</v>
      </c>
      <c r="F107" s="26">
        <v>2046</v>
      </c>
      <c r="G107" s="27">
        <f t="shared" si="9"/>
        <v>53328</v>
      </c>
      <c r="H107" s="113">
        <v>1.7500000000000071E-2</v>
      </c>
      <c r="I107" s="28">
        <v>1.7500000000000071E-2</v>
      </c>
      <c r="K107" s="26">
        <v>2046</v>
      </c>
      <c r="L107" s="170">
        <f t="shared" si="7"/>
        <v>12</v>
      </c>
      <c r="M107" s="113">
        <f t="shared" si="14"/>
        <v>1.7500000000000071E-2</v>
      </c>
      <c r="N107" s="28">
        <f t="shared" si="10"/>
        <v>1.7500000000000071E-2</v>
      </c>
    </row>
    <row r="108" spans="2:14" x14ac:dyDescent="0.25">
      <c r="B108" s="23">
        <v>2047</v>
      </c>
      <c r="C108" s="24"/>
      <c r="D108" s="28">
        <f t="shared" si="15"/>
        <v>1.7500000000000071E-2</v>
      </c>
      <c r="F108" s="26">
        <v>2047</v>
      </c>
      <c r="G108" s="27">
        <f t="shared" si="9"/>
        <v>53693</v>
      </c>
      <c r="H108" s="113">
        <v>1.7500000000000071E-2</v>
      </c>
      <c r="I108" s="28">
        <v>1.7500000000000071E-2</v>
      </c>
      <c r="K108" s="26">
        <v>2047</v>
      </c>
      <c r="L108" s="170">
        <f t="shared" si="7"/>
        <v>12</v>
      </c>
      <c r="M108" s="113">
        <f t="shared" si="14"/>
        <v>1.7500000000000071E-2</v>
      </c>
      <c r="N108" s="28">
        <f t="shared" si="10"/>
        <v>1.7500000000000071E-2</v>
      </c>
    </row>
    <row r="109" spans="2:14" x14ac:dyDescent="0.25">
      <c r="B109" s="23">
        <v>2048</v>
      </c>
      <c r="C109" s="24"/>
      <c r="D109" s="28">
        <f t="shared" si="15"/>
        <v>1.7500000000000071E-2</v>
      </c>
      <c r="F109" s="26">
        <v>2048</v>
      </c>
      <c r="G109" s="27">
        <f t="shared" si="9"/>
        <v>54058</v>
      </c>
      <c r="H109" s="113">
        <v>1.7500000000000071E-2</v>
      </c>
      <c r="I109" s="28">
        <v>1.7500000000000071E-2</v>
      </c>
      <c r="K109" s="26">
        <v>2048</v>
      </c>
      <c r="L109" s="170">
        <f t="shared" si="7"/>
        <v>12</v>
      </c>
      <c r="M109" s="113">
        <f t="shared" si="14"/>
        <v>1.7500000000000071E-2</v>
      </c>
      <c r="N109" s="28">
        <f t="shared" si="10"/>
        <v>1.7500000000000071E-2</v>
      </c>
    </row>
    <row r="110" spans="2:14" x14ac:dyDescent="0.25">
      <c r="B110" s="23">
        <v>2049</v>
      </c>
      <c r="C110" s="24"/>
      <c r="D110" s="28">
        <f t="shared" si="15"/>
        <v>1.7500000000000071E-2</v>
      </c>
      <c r="F110" s="26">
        <v>2049</v>
      </c>
      <c r="G110" s="27">
        <f t="shared" si="9"/>
        <v>54424</v>
      </c>
      <c r="H110" s="113">
        <v>1.7500000000000071E-2</v>
      </c>
      <c r="I110" s="28">
        <v>1.7500000000000071E-2</v>
      </c>
      <c r="K110" s="26">
        <v>2049</v>
      </c>
      <c r="L110" s="170">
        <f t="shared" si="7"/>
        <v>12</v>
      </c>
      <c r="M110" s="113">
        <f t="shared" si="14"/>
        <v>1.7500000000000071E-2</v>
      </c>
      <c r="N110" s="28">
        <f t="shared" si="10"/>
        <v>1.7500000000000071E-2</v>
      </c>
    </row>
    <row r="111" spans="2:14" x14ac:dyDescent="0.25">
      <c r="B111" s="23">
        <v>2050</v>
      </c>
      <c r="C111" s="24"/>
      <c r="D111" s="28">
        <f t="shared" si="15"/>
        <v>1.7500000000000071E-2</v>
      </c>
      <c r="F111" s="26">
        <v>2050</v>
      </c>
      <c r="G111" s="27">
        <f t="shared" si="9"/>
        <v>54789</v>
      </c>
      <c r="H111" s="113">
        <v>1.7500000000000071E-2</v>
      </c>
      <c r="I111" s="28">
        <v>1.7500000000000071E-2</v>
      </c>
      <c r="K111" s="26">
        <v>2050</v>
      </c>
      <c r="L111" s="170">
        <f t="shared" si="7"/>
        <v>12</v>
      </c>
      <c r="M111" s="113">
        <f t="shared" si="14"/>
        <v>1.7500000000000071E-2</v>
      </c>
      <c r="N111" s="28">
        <f t="shared" si="10"/>
        <v>1.7500000000000071E-2</v>
      </c>
    </row>
    <row r="112" spans="2:14" x14ac:dyDescent="0.25">
      <c r="B112" s="23">
        <v>2051</v>
      </c>
      <c r="C112" s="24"/>
      <c r="D112" s="28">
        <f t="shared" si="15"/>
        <v>1.7500000000000071E-2</v>
      </c>
      <c r="F112" s="26">
        <v>2051</v>
      </c>
      <c r="G112" s="27">
        <f t="shared" si="9"/>
        <v>55154</v>
      </c>
      <c r="H112" s="113">
        <v>1.7500000000000071E-2</v>
      </c>
      <c r="I112" s="28">
        <v>1.7500000000000071E-2</v>
      </c>
      <c r="K112" s="26">
        <v>2051</v>
      </c>
      <c r="L112" s="170">
        <f t="shared" si="7"/>
        <v>12</v>
      </c>
      <c r="M112" s="113">
        <f t="shared" si="14"/>
        <v>1.7500000000000071E-2</v>
      </c>
      <c r="N112" s="28">
        <f t="shared" si="10"/>
        <v>1.7500000000000071E-2</v>
      </c>
    </row>
    <row r="113" spans="2:14" x14ac:dyDescent="0.25">
      <c r="B113" s="23">
        <v>2052</v>
      </c>
      <c r="C113" s="29"/>
      <c r="D113" s="28">
        <f t="shared" si="15"/>
        <v>1.7500000000000071E-2</v>
      </c>
      <c r="F113" s="26">
        <v>2052</v>
      </c>
      <c r="G113" s="27">
        <f t="shared" si="9"/>
        <v>55519</v>
      </c>
      <c r="H113" s="113">
        <v>1.7500000000000071E-2</v>
      </c>
      <c r="I113" s="28">
        <v>1.7500000000000071E-2</v>
      </c>
      <c r="K113" s="26">
        <v>2052</v>
      </c>
      <c r="L113" s="170">
        <f t="shared" si="7"/>
        <v>12</v>
      </c>
      <c r="M113" s="113">
        <f t="shared" si="14"/>
        <v>1.7500000000000071E-2</v>
      </c>
      <c r="N113" s="28">
        <f t="shared" si="10"/>
        <v>1.7500000000000071E-2</v>
      </c>
    </row>
    <row r="114" spans="2:14" x14ac:dyDescent="0.25">
      <c r="B114" s="23">
        <v>2053</v>
      </c>
      <c r="C114" s="29"/>
      <c r="D114" s="28">
        <f t="shared" si="15"/>
        <v>1.7500000000000071E-2</v>
      </c>
      <c r="F114" s="26">
        <v>2053</v>
      </c>
      <c r="G114" s="27">
        <f t="shared" si="9"/>
        <v>55885</v>
      </c>
      <c r="H114" s="113">
        <v>1.7500000000000071E-2</v>
      </c>
      <c r="I114" s="28">
        <v>1.7500000000000071E-2</v>
      </c>
      <c r="K114" s="26">
        <v>2053</v>
      </c>
      <c r="L114" s="170">
        <f t="shared" si="7"/>
        <v>12</v>
      </c>
      <c r="M114" s="113">
        <f t="shared" si="14"/>
        <v>1.7500000000000071E-2</v>
      </c>
      <c r="N114" s="28">
        <f t="shared" si="10"/>
        <v>1.7500000000000071E-2</v>
      </c>
    </row>
    <row r="115" spans="2:14" x14ac:dyDescent="0.25">
      <c r="B115" s="23">
        <v>2054</v>
      </c>
      <c r="C115" s="29"/>
      <c r="D115" s="28">
        <f t="shared" si="15"/>
        <v>1.7500000000000071E-2</v>
      </c>
      <c r="F115" s="26">
        <v>2054</v>
      </c>
      <c r="G115" s="27">
        <f t="shared" si="9"/>
        <v>56250</v>
      </c>
      <c r="H115" s="113">
        <v>1.7500000000000071E-2</v>
      </c>
      <c r="I115" s="28">
        <v>1.7500000000000071E-2</v>
      </c>
      <c r="K115" s="26">
        <v>2054</v>
      </c>
      <c r="L115" s="170">
        <f t="shared" si="7"/>
        <v>12</v>
      </c>
      <c r="M115" s="113">
        <f t="shared" si="14"/>
        <v>1.7500000000000071E-2</v>
      </c>
      <c r="N115" s="28">
        <f t="shared" si="10"/>
        <v>1.7500000000000071E-2</v>
      </c>
    </row>
    <row r="116" spans="2:14" x14ac:dyDescent="0.25">
      <c r="B116" s="23">
        <v>2055</v>
      </c>
      <c r="C116" s="29"/>
      <c r="D116" s="28">
        <f t="shared" si="15"/>
        <v>1.7500000000000071E-2</v>
      </c>
      <c r="F116" s="26">
        <v>2055</v>
      </c>
      <c r="G116" s="27">
        <f t="shared" si="9"/>
        <v>56615</v>
      </c>
      <c r="H116" s="113">
        <v>1.7500000000000071E-2</v>
      </c>
      <c r="I116" s="28">
        <v>1.7500000000000071E-2</v>
      </c>
      <c r="K116" s="26">
        <v>2055</v>
      </c>
      <c r="L116" s="170">
        <f t="shared" si="7"/>
        <v>12</v>
      </c>
      <c r="M116" s="113">
        <f t="shared" si="14"/>
        <v>1.7500000000000071E-2</v>
      </c>
      <c r="N116" s="28">
        <f t="shared" si="10"/>
        <v>1.7500000000000071E-2</v>
      </c>
    </row>
    <row r="117" spans="2:14" x14ac:dyDescent="0.25">
      <c r="B117" s="23">
        <v>2056</v>
      </c>
      <c r="C117" s="29"/>
      <c r="D117" s="28">
        <f t="shared" si="15"/>
        <v>1.7500000000000071E-2</v>
      </c>
      <c r="F117" s="26">
        <v>2056</v>
      </c>
      <c r="G117" s="27">
        <f t="shared" si="9"/>
        <v>56980</v>
      </c>
      <c r="H117" s="113">
        <v>1.7500000000000071E-2</v>
      </c>
      <c r="I117" s="28">
        <v>1.7500000000000071E-2</v>
      </c>
      <c r="K117" s="26">
        <v>2056</v>
      </c>
      <c r="L117" s="170">
        <f t="shared" si="7"/>
        <v>12</v>
      </c>
      <c r="M117" s="113">
        <f t="shared" si="14"/>
        <v>1.7500000000000071E-2</v>
      </c>
      <c r="N117" s="28">
        <f t="shared" si="10"/>
        <v>1.7500000000000071E-2</v>
      </c>
    </row>
    <row r="118" spans="2:14" x14ac:dyDescent="0.25">
      <c r="B118" s="23">
        <v>2057</v>
      </c>
      <c r="C118" s="29"/>
      <c r="D118" s="28">
        <f t="shared" si="15"/>
        <v>1.7500000000000071E-2</v>
      </c>
      <c r="F118" s="26">
        <v>2057</v>
      </c>
      <c r="G118" s="27">
        <f t="shared" si="9"/>
        <v>57346</v>
      </c>
      <c r="H118" s="113">
        <v>1.7500000000000071E-2</v>
      </c>
      <c r="I118" s="28">
        <v>1.7500000000000071E-2</v>
      </c>
      <c r="K118" s="26">
        <v>2057</v>
      </c>
      <c r="L118" s="170">
        <f t="shared" si="7"/>
        <v>12</v>
      </c>
      <c r="M118" s="113">
        <f t="shared" si="14"/>
        <v>1.7500000000000071E-2</v>
      </c>
      <c r="N118" s="28">
        <f t="shared" si="10"/>
        <v>1.7500000000000071E-2</v>
      </c>
    </row>
    <row r="119" spans="2:14" x14ac:dyDescent="0.25">
      <c r="B119" s="23">
        <v>2058</v>
      </c>
      <c r="C119" s="29"/>
      <c r="D119" s="28">
        <f t="shared" si="15"/>
        <v>1.7500000000000071E-2</v>
      </c>
      <c r="F119" s="26">
        <v>2058</v>
      </c>
      <c r="G119" s="27">
        <f t="shared" si="9"/>
        <v>57711</v>
      </c>
      <c r="H119" s="113">
        <v>1.7500000000000071E-2</v>
      </c>
      <c r="I119" s="28">
        <v>1.7500000000000071E-2</v>
      </c>
      <c r="K119" s="26">
        <v>2058</v>
      </c>
      <c r="L119" s="170">
        <f t="shared" si="7"/>
        <v>12</v>
      </c>
      <c r="M119" s="113">
        <f t="shared" si="14"/>
        <v>1.7500000000000071E-2</v>
      </c>
      <c r="N119" s="28">
        <f t="shared" si="10"/>
        <v>1.7500000000000071E-2</v>
      </c>
    </row>
    <row r="120" spans="2:14" x14ac:dyDescent="0.25">
      <c r="B120" s="23">
        <v>2059</v>
      </c>
      <c r="C120" s="29"/>
      <c r="D120" s="28">
        <f t="shared" si="15"/>
        <v>1.7500000000000071E-2</v>
      </c>
      <c r="F120" s="26">
        <v>2059</v>
      </c>
      <c r="G120" s="27">
        <f t="shared" si="9"/>
        <v>58076</v>
      </c>
      <c r="H120" s="113">
        <v>1.7500000000000071E-2</v>
      </c>
      <c r="I120" s="28">
        <v>1.7500000000000071E-2</v>
      </c>
      <c r="K120" s="26">
        <v>2059</v>
      </c>
      <c r="L120" s="170">
        <f t="shared" si="7"/>
        <v>12</v>
      </c>
      <c r="M120" s="113">
        <f t="shared" si="14"/>
        <v>1.7500000000000071E-2</v>
      </c>
      <c r="N120" s="28">
        <f t="shared" si="10"/>
        <v>1.7500000000000071E-2</v>
      </c>
    </row>
    <row r="121" spans="2:14" x14ac:dyDescent="0.25">
      <c r="B121" s="23">
        <v>2060</v>
      </c>
      <c r="C121" s="29"/>
      <c r="D121" s="28">
        <f t="shared" si="15"/>
        <v>1.7500000000000071E-2</v>
      </c>
      <c r="F121" s="26">
        <v>2060</v>
      </c>
      <c r="G121" s="27">
        <f t="shared" si="9"/>
        <v>58441</v>
      </c>
      <c r="H121" s="113">
        <v>1.7500000000000071E-2</v>
      </c>
      <c r="I121" s="28">
        <v>1.7500000000000071E-2</v>
      </c>
      <c r="K121" s="26">
        <v>2060</v>
      </c>
      <c r="L121" s="170">
        <f t="shared" si="7"/>
        <v>12</v>
      </c>
      <c r="M121" s="113">
        <f t="shared" si="14"/>
        <v>1.7500000000000071E-2</v>
      </c>
      <c r="N121" s="28">
        <f t="shared" si="10"/>
        <v>1.7500000000000071E-2</v>
      </c>
    </row>
    <row r="122" spans="2:14" x14ac:dyDescent="0.25">
      <c r="B122" s="23">
        <v>2061</v>
      </c>
      <c r="C122" s="29"/>
      <c r="D122" s="28">
        <f t="shared" si="15"/>
        <v>1.7500000000000071E-2</v>
      </c>
      <c r="F122" s="26">
        <v>2061</v>
      </c>
      <c r="G122" s="27">
        <f t="shared" si="9"/>
        <v>58807</v>
      </c>
      <c r="H122" s="113">
        <v>1.7500000000000071E-2</v>
      </c>
      <c r="I122" s="28">
        <v>1.7500000000000071E-2</v>
      </c>
      <c r="K122" s="26">
        <v>2061</v>
      </c>
      <c r="L122" s="170">
        <f t="shared" si="7"/>
        <v>12</v>
      </c>
      <c r="M122" s="113">
        <f t="shared" si="14"/>
        <v>1.7500000000000071E-2</v>
      </c>
      <c r="N122" s="28">
        <f t="shared" si="10"/>
        <v>1.7500000000000071E-2</v>
      </c>
    </row>
    <row r="123" spans="2:14" x14ac:dyDescent="0.25">
      <c r="B123" s="23">
        <v>2062</v>
      </c>
      <c r="C123" s="29"/>
      <c r="D123" s="28">
        <f t="shared" si="15"/>
        <v>1.7500000000000071E-2</v>
      </c>
      <c r="F123" s="26">
        <v>2062</v>
      </c>
      <c r="G123" s="27">
        <f t="shared" si="9"/>
        <v>59172</v>
      </c>
      <c r="H123" s="113">
        <v>1.7500000000000071E-2</v>
      </c>
      <c r="I123" s="28">
        <v>1.7500000000000071E-2</v>
      </c>
      <c r="K123" s="26">
        <v>2062</v>
      </c>
      <c r="L123" s="170">
        <f t="shared" si="7"/>
        <v>12</v>
      </c>
      <c r="M123" s="113">
        <f t="shared" si="14"/>
        <v>1.7500000000000071E-2</v>
      </c>
      <c r="N123" s="28">
        <f t="shared" si="10"/>
        <v>1.7500000000000071E-2</v>
      </c>
    </row>
    <row r="124" spans="2:14" x14ac:dyDescent="0.25">
      <c r="B124" s="23">
        <v>2063</v>
      </c>
      <c r="C124" s="29"/>
      <c r="D124" s="28">
        <f t="shared" si="15"/>
        <v>1.7500000000000071E-2</v>
      </c>
      <c r="F124" s="26">
        <v>2063</v>
      </c>
      <c r="G124" s="27">
        <f t="shared" si="9"/>
        <v>59537</v>
      </c>
      <c r="H124" s="113">
        <v>1.7500000000000071E-2</v>
      </c>
      <c r="I124" s="28">
        <v>1.7500000000000071E-2</v>
      </c>
      <c r="K124" s="26">
        <v>2063</v>
      </c>
      <c r="L124" s="170">
        <f t="shared" si="7"/>
        <v>12</v>
      </c>
      <c r="M124" s="113">
        <f t="shared" si="14"/>
        <v>1.7500000000000071E-2</v>
      </c>
      <c r="N124" s="28">
        <f t="shared" si="10"/>
        <v>1.7500000000000071E-2</v>
      </c>
    </row>
    <row r="125" spans="2:14" x14ac:dyDescent="0.25">
      <c r="B125" s="23">
        <v>2064</v>
      </c>
      <c r="C125" s="29"/>
      <c r="D125" s="28">
        <f t="shared" si="15"/>
        <v>1.7500000000000071E-2</v>
      </c>
      <c r="F125" s="26">
        <v>2064</v>
      </c>
      <c r="G125" s="27">
        <f t="shared" si="9"/>
        <v>59902</v>
      </c>
      <c r="H125" s="113">
        <v>1.7500000000000071E-2</v>
      </c>
      <c r="I125" s="28">
        <v>1.7500000000000071E-2</v>
      </c>
      <c r="K125" s="26">
        <v>2064</v>
      </c>
      <c r="L125" s="170">
        <f t="shared" si="7"/>
        <v>12</v>
      </c>
      <c r="M125" s="113">
        <f t="shared" si="14"/>
        <v>1.7500000000000071E-2</v>
      </c>
      <c r="N125" s="28">
        <f t="shared" si="10"/>
        <v>1.7500000000000071E-2</v>
      </c>
    </row>
    <row r="126" spans="2:14" x14ac:dyDescent="0.25">
      <c r="B126" s="23">
        <v>2065</v>
      </c>
      <c r="C126" s="29"/>
      <c r="D126" s="28">
        <f t="shared" si="15"/>
        <v>1.7500000000000071E-2</v>
      </c>
      <c r="F126" s="26">
        <v>2065</v>
      </c>
      <c r="G126" s="27">
        <f t="shared" si="9"/>
        <v>60268</v>
      </c>
      <c r="H126" s="113">
        <v>1.7500000000000071E-2</v>
      </c>
      <c r="I126" s="28">
        <v>1.7500000000000071E-2</v>
      </c>
      <c r="K126" s="26">
        <v>2065</v>
      </c>
      <c r="L126" s="170">
        <f t="shared" si="7"/>
        <v>12</v>
      </c>
      <c r="M126" s="113">
        <f t="shared" si="14"/>
        <v>1.7500000000000071E-2</v>
      </c>
      <c r="N126" s="28">
        <f t="shared" si="10"/>
        <v>1.7500000000000071E-2</v>
      </c>
    </row>
    <row r="127" spans="2:14" x14ac:dyDescent="0.25">
      <c r="B127" s="23">
        <v>2066</v>
      </c>
      <c r="C127" s="29"/>
      <c r="D127" s="28">
        <f t="shared" si="15"/>
        <v>1.7500000000000071E-2</v>
      </c>
      <c r="F127" s="26">
        <v>2066</v>
      </c>
      <c r="G127" s="27">
        <f t="shared" si="9"/>
        <v>60633</v>
      </c>
      <c r="H127" s="113">
        <v>1.7500000000000071E-2</v>
      </c>
      <c r="I127" s="28">
        <v>1.7500000000000071E-2</v>
      </c>
      <c r="K127" s="26">
        <v>2066</v>
      </c>
      <c r="L127" s="170">
        <f t="shared" si="7"/>
        <v>12</v>
      </c>
      <c r="M127" s="113">
        <f t="shared" si="14"/>
        <v>1.7500000000000071E-2</v>
      </c>
      <c r="N127" s="28">
        <f t="shared" si="10"/>
        <v>1.7500000000000071E-2</v>
      </c>
    </row>
    <row r="128" spans="2:14" x14ac:dyDescent="0.25">
      <c r="B128" s="23">
        <v>2067</v>
      </c>
      <c r="C128" s="29"/>
      <c r="D128" s="28">
        <f t="shared" si="15"/>
        <v>1.7500000000000071E-2</v>
      </c>
      <c r="F128" s="26">
        <v>2067</v>
      </c>
      <c r="G128" s="27">
        <f t="shared" si="9"/>
        <v>60998</v>
      </c>
      <c r="H128" s="113">
        <v>1.7500000000000071E-2</v>
      </c>
      <c r="I128" s="28">
        <v>1.7500000000000071E-2</v>
      </c>
      <c r="K128" s="26">
        <v>2067</v>
      </c>
      <c r="L128" s="170">
        <f t="shared" si="7"/>
        <v>12</v>
      </c>
      <c r="M128" s="113">
        <f t="shared" si="14"/>
        <v>1.7500000000000071E-2</v>
      </c>
      <c r="N128" s="28">
        <f t="shared" si="10"/>
        <v>1.7500000000000071E-2</v>
      </c>
    </row>
    <row r="129" spans="2:14" x14ac:dyDescent="0.25">
      <c r="B129" s="23">
        <v>2068</v>
      </c>
      <c r="C129" s="29"/>
      <c r="D129" s="28">
        <f t="shared" si="15"/>
        <v>1.7500000000000071E-2</v>
      </c>
      <c r="F129" s="26">
        <v>2068</v>
      </c>
      <c r="G129" s="27">
        <f t="shared" si="9"/>
        <v>61363</v>
      </c>
      <c r="H129" s="113">
        <v>1.7500000000000071E-2</v>
      </c>
      <c r="I129" s="28">
        <v>1.7500000000000071E-2</v>
      </c>
      <c r="K129" s="26">
        <f>F129</f>
        <v>2068</v>
      </c>
      <c r="L129" s="170">
        <f t="shared" si="7"/>
        <v>12</v>
      </c>
      <c r="M129" s="113">
        <f t="shared" si="14"/>
        <v>1.7500000000000071E-2</v>
      </c>
      <c r="N129" s="28">
        <f t="shared" si="10"/>
        <v>1.7500000000000071E-2</v>
      </c>
    </row>
    <row r="130" spans="2:14" x14ac:dyDescent="0.25">
      <c r="B130" s="23">
        <v>2069</v>
      </c>
      <c r="C130" s="29"/>
      <c r="D130" s="28">
        <f t="shared" si="15"/>
        <v>1.7500000000000071E-2</v>
      </c>
      <c r="F130" s="26">
        <v>2069</v>
      </c>
      <c r="G130" s="27">
        <f t="shared" si="9"/>
        <v>61729</v>
      </c>
      <c r="H130" s="113">
        <v>1.7500000000000071E-2</v>
      </c>
      <c r="I130" s="28">
        <v>1.7500000000000071E-2</v>
      </c>
      <c r="K130" s="26">
        <f t="shared" ref="K130:K131" si="16">F130</f>
        <v>2069</v>
      </c>
      <c r="L130" s="170">
        <f t="shared" si="7"/>
        <v>12</v>
      </c>
      <c r="M130" s="113">
        <f>H129*(12-L130)/12+H130*L130/12</f>
        <v>1.7500000000000071E-2</v>
      </c>
      <c r="N130" s="28">
        <f>M130</f>
        <v>1.7500000000000071E-2</v>
      </c>
    </row>
    <row r="131" spans="2:14" ht="15.75" thickBot="1" x14ac:dyDescent="0.3">
      <c r="B131" s="23">
        <v>2070</v>
      </c>
      <c r="C131" s="293"/>
      <c r="D131" s="294">
        <f t="shared" si="15"/>
        <v>1.7500000000000071E-2</v>
      </c>
      <c r="F131" s="26">
        <v>2070</v>
      </c>
      <c r="G131" s="296">
        <f t="shared" ref="G131" si="17">DATE(F131,1,1)</f>
        <v>62094</v>
      </c>
      <c r="H131" s="297">
        <v>1.7500000000000071E-2</v>
      </c>
      <c r="I131" s="294">
        <v>1.7500000000000071E-2</v>
      </c>
      <c r="K131" s="295">
        <f t="shared" si="16"/>
        <v>2070</v>
      </c>
      <c r="L131" s="298">
        <f t="shared" ref="L131" si="18">12-MONTH(G131)+1</f>
        <v>12</v>
      </c>
      <c r="M131" s="297">
        <f t="shared" ref="M131" si="19">H130*(12-L131)/12+H131*L131/12</f>
        <v>1.7500000000000071E-2</v>
      </c>
      <c r="N131" s="294">
        <f t="shared" ref="N131" si="20">M131</f>
        <v>1.7500000000000071E-2</v>
      </c>
    </row>
    <row r="132" spans="2:14" ht="41.25" customHeight="1" x14ac:dyDescent="0.25">
      <c r="B132" s="474" t="s">
        <v>17</v>
      </c>
      <c r="C132" s="474"/>
      <c r="D132" s="474"/>
      <c r="F132" s="474" t="s">
        <v>17</v>
      </c>
      <c r="G132" s="474"/>
      <c r="H132" s="474"/>
      <c r="I132" s="474"/>
      <c r="K132" s="474" t="s">
        <v>17</v>
      </c>
      <c r="L132" s="474"/>
      <c r="M132" s="474"/>
      <c r="N132" s="474"/>
    </row>
  </sheetData>
  <mergeCells count="12">
    <mergeCell ref="L4:L6"/>
    <mergeCell ref="M4:N5"/>
    <mergeCell ref="K132:N132"/>
    <mergeCell ref="B132:D132"/>
    <mergeCell ref="F132:I132"/>
    <mergeCell ref="B4:B6"/>
    <mergeCell ref="C4:D4"/>
    <mergeCell ref="F4:F6"/>
    <mergeCell ref="G4:G6"/>
    <mergeCell ref="H4:I5"/>
    <mergeCell ref="C5:C6"/>
    <mergeCell ref="K4:K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131"/>
  <sheetViews>
    <sheetView topLeftCell="A122" zoomScaleNormal="100" workbookViewId="0">
      <selection activeCell="B130" sqref="B130"/>
    </sheetView>
  </sheetViews>
  <sheetFormatPr baseColWidth="10" defaultColWidth="11.42578125" defaultRowHeight="15" x14ac:dyDescent="0.25"/>
  <cols>
    <col min="1" max="1" width="1.42578125" style="1" customWidth="1"/>
    <col min="2" max="2" width="11.42578125" style="1"/>
    <col min="3" max="3" width="13.85546875" style="1" customWidth="1"/>
    <col min="4" max="4" width="14.85546875" style="1" customWidth="1"/>
    <col min="5" max="16384" width="11.42578125" style="1"/>
  </cols>
  <sheetData>
    <row r="1" spans="2:4" x14ac:dyDescent="0.25">
      <c r="B1" s="8" t="s">
        <v>63</v>
      </c>
      <c r="C1" s="8"/>
    </row>
    <row r="2" spans="2:4" x14ac:dyDescent="0.25">
      <c r="B2" s="1" t="s">
        <v>74</v>
      </c>
    </row>
    <row r="3" spans="2:4" ht="15.75" thickBot="1" x14ac:dyDescent="0.3"/>
    <row r="4" spans="2:4" ht="25.5" customHeight="1" x14ac:dyDescent="0.25">
      <c r="B4" s="475" t="s">
        <v>1</v>
      </c>
      <c r="C4" s="467" t="s">
        <v>9</v>
      </c>
      <c r="D4" s="484" t="s">
        <v>48</v>
      </c>
    </row>
    <row r="5" spans="2:4" ht="28.9" customHeight="1" thickBot="1" x14ac:dyDescent="0.3">
      <c r="B5" s="476"/>
      <c r="C5" s="468"/>
      <c r="D5" s="485"/>
    </row>
    <row r="6" spans="2:4" x14ac:dyDescent="0.25">
      <c r="B6" s="9">
        <v>1947</v>
      </c>
      <c r="C6" s="14"/>
      <c r="D6" s="152"/>
    </row>
    <row r="7" spans="2:4" x14ac:dyDescent="0.25">
      <c r="B7" s="15">
        <v>1948</v>
      </c>
      <c r="C7" s="19"/>
      <c r="D7" s="153"/>
    </row>
    <row r="8" spans="2:4" x14ac:dyDescent="0.25">
      <c r="B8" s="15">
        <v>1949</v>
      </c>
      <c r="C8" s="19"/>
      <c r="D8" s="153"/>
    </row>
    <row r="9" spans="2:4" x14ac:dyDescent="0.25">
      <c r="B9" s="15">
        <v>1950</v>
      </c>
      <c r="C9" s="19"/>
      <c r="D9" s="153"/>
    </row>
    <row r="10" spans="2:4" x14ac:dyDescent="0.25">
      <c r="B10" s="15">
        <v>1951</v>
      </c>
      <c r="C10" s="19"/>
      <c r="D10" s="153"/>
    </row>
    <row r="11" spans="2:4" x14ac:dyDescent="0.25">
      <c r="B11" s="15">
        <v>1952</v>
      </c>
      <c r="C11" s="19"/>
      <c r="D11" s="153"/>
    </row>
    <row r="12" spans="2:4" x14ac:dyDescent="0.25">
      <c r="B12" s="15">
        <v>1953</v>
      </c>
      <c r="C12" s="19"/>
      <c r="D12" s="153"/>
    </row>
    <row r="13" spans="2:4" x14ac:dyDescent="0.25">
      <c r="B13" s="15">
        <v>1954</v>
      </c>
      <c r="C13" s="19"/>
      <c r="D13" s="153"/>
    </row>
    <row r="14" spans="2:4" x14ac:dyDescent="0.25">
      <c r="B14" s="15">
        <v>1955</v>
      </c>
      <c r="C14" s="19"/>
      <c r="D14" s="153"/>
    </row>
    <row r="15" spans="2:4" x14ac:dyDescent="0.25">
      <c r="B15" s="15">
        <v>1956</v>
      </c>
      <c r="C15" s="19"/>
      <c r="D15" s="153"/>
    </row>
    <row r="16" spans="2:4" x14ac:dyDescent="0.25">
      <c r="B16" s="15">
        <v>1957</v>
      </c>
      <c r="C16" s="19"/>
      <c r="D16" s="153"/>
    </row>
    <row r="17" spans="2:4" x14ac:dyDescent="0.25">
      <c r="B17" s="15">
        <v>1958</v>
      </c>
      <c r="C17" s="19"/>
      <c r="D17" s="153"/>
    </row>
    <row r="18" spans="2:4" x14ac:dyDescent="0.25">
      <c r="B18" s="15">
        <v>1959</v>
      </c>
      <c r="C18" s="19"/>
      <c r="D18" s="153"/>
    </row>
    <row r="19" spans="2:4" x14ac:dyDescent="0.25">
      <c r="B19" s="15">
        <v>1960</v>
      </c>
      <c r="C19" s="19"/>
      <c r="D19" s="153"/>
    </row>
    <row r="20" spans="2:4" x14ac:dyDescent="0.25">
      <c r="B20" s="15">
        <v>1961</v>
      </c>
      <c r="C20" s="19"/>
      <c r="D20" s="153"/>
    </row>
    <row r="21" spans="2:4" x14ac:dyDescent="0.25">
      <c r="B21" s="15">
        <v>1962</v>
      </c>
      <c r="C21" s="19"/>
      <c r="D21" s="153"/>
    </row>
    <row r="22" spans="2:4" x14ac:dyDescent="0.25">
      <c r="B22" s="15">
        <v>1963</v>
      </c>
      <c r="C22" s="19"/>
      <c r="D22" s="153"/>
    </row>
    <row r="23" spans="2:4" x14ac:dyDescent="0.25">
      <c r="B23" s="15">
        <v>1964</v>
      </c>
      <c r="C23" s="19"/>
      <c r="D23" s="153"/>
    </row>
    <row r="24" spans="2:4" x14ac:dyDescent="0.25">
      <c r="B24" s="15">
        <v>1965</v>
      </c>
      <c r="C24" s="19"/>
      <c r="D24" s="153"/>
    </row>
    <row r="25" spans="2:4" x14ac:dyDescent="0.25">
      <c r="B25" s="15">
        <v>1966</v>
      </c>
      <c r="C25" s="19"/>
      <c r="D25" s="153"/>
    </row>
    <row r="26" spans="2:4" x14ac:dyDescent="0.25">
      <c r="B26" s="15">
        <v>1967</v>
      </c>
      <c r="C26" s="19"/>
      <c r="D26" s="153"/>
    </row>
    <row r="27" spans="2:4" x14ac:dyDescent="0.25">
      <c r="B27" s="15">
        <v>1968</v>
      </c>
      <c r="C27" s="19"/>
      <c r="D27" s="153"/>
    </row>
    <row r="28" spans="2:4" x14ac:dyDescent="0.25">
      <c r="B28" s="15">
        <v>1969</v>
      </c>
      <c r="C28" s="19"/>
      <c r="D28" s="153"/>
    </row>
    <row r="29" spans="2:4" x14ac:dyDescent="0.25">
      <c r="B29" s="15">
        <v>1970</v>
      </c>
      <c r="C29" s="19"/>
      <c r="D29" s="153"/>
    </row>
    <row r="30" spans="2:4" x14ac:dyDescent="0.25">
      <c r="B30" s="15">
        <v>1971</v>
      </c>
      <c r="C30" s="19"/>
      <c r="D30" s="153"/>
    </row>
    <row r="31" spans="2:4" x14ac:dyDescent="0.25">
      <c r="B31" s="15">
        <v>1972</v>
      </c>
      <c r="C31" s="19"/>
      <c r="D31" s="153"/>
    </row>
    <row r="32" spans="2:4" x14ac:dyDescent="0.25">
      <c r="B32" s="15">
        <v>1973</v>
      </c>
      <c r="C32" s="19"/>
      <c r="D32" s="153"/>
    </row>
    <row r="33" spans="2:4" x14ac:dyDescent="0.25">
      <c r="B33" s="15">
        <v>1974</v>
      </c>
      <c r="C33" s="19"/>
      <c r="D33" s="153"/>
    </row>
    <row r="34" spans="2:4" x14ac:dyDescent="0.25">
      <c r="B34" s="15">
        <v>1975</v>
      </c>
      <c r="C34" s="19"/>
      <c r="D34" s="153"/>
    </row>
    <row r="35" spans="2:4" x14ac:dyDescent="0.25">
      <c r="B35" s="15">
        <v>1976</v>
      </c>
      <c r="C35" s="19"/>
      <c r="D35" s="153"/>
    </row>
    <row r="36" spans="2:4" x14ac:dyDescent="0.25">
      <c r="B36" s="15">
        <v>1977</v>
      </c>
      <c r="C36" s="19"/>
      <c r="D36" s="153"/>
    </row>
    <row r="37" spans="2:4" x14ac:dyDescent="0.25">
      <c r="B37" s="15">
        <v>1978</v>
      </c>
      <c r="C37" s="19"/>
      <c r="D37" s="153"/>
    </row>
    <row r="38" spans="2:4" x14ac:dyDescent="0.25">
      <c r="B38" s="15">
        <v>1979</v>
      </c>
      <c r="C38" s="19"/>
      <c r="D38" s="153"/>
    </row>
    <row r="39" spans="2:4" x14ac:dyDescent="0.25">
      <c r="B39" s="15">
        <v>1980</v>
      </c>
      <c r="C39" s="19"/>
      <c r="D39" s="153"/>
    </row>
    <row r="40" spans="2:4" x14ac:dyDescent="0.25">
      <c r="B40" s="15">
        <v>1981</v>
      </c>
      <c r="C40" s="19"/>
      <c r="D40" s="153"/>
    </row>
    <row r="41" spans="2:4" x14ac:dyDescent="0.25">
      <c r="B41" s="15">
        <v>1982</v>
      </c>
      <c r="C41" s="19"/>
      <c r="D41" s="153"/>
    </row>
    <row r="42" spans="2:4" x14ac:dyDescent="0.25">
      <c r="B42" s="15">
        <v>1983</v>
      </c>
      <c r="C42" s="19"/>
      <c r="D42" s="153"/>
    </row>
    <row r="43" spans="2:4" x14ac:dyDescent="0.25">
      <c r="B43" s="15">
        <v>1984</v>
      </c>
      <c r="C43" s="19"/>
      <c r="D43" s="153"/>
    </row>
    <row r="44" spans="2:4" x14ac:dyDescent="0.25">
      <c r="B44" s="15">
        <v>1985</v>
      </c>
      <c r="C44" s="19"/>
      <c r="D44" s="153"/>
    </row>
    <row r="45" spans="2:4" x14ac:dyDescent="0.25">
      <c r="B45" s="15">
        <v>1986</v>
      </c>
      <c r="C45" s="19"/>
      <c r="D45" s="153"/>
    </row>
    <row r="46" spans="2:4" x14ac:dyDescent="0.25">
      <c r="B46" s="15">
        <v>1987</v>
      </c>
      <c r="C46" s="19"/>
      <c r="D46" s="153"/>
    </row>
    <row r="47" spans="2:4" x14ac:dyDescent="0.25">
      <c r="B47" s="15">
        <v>1988</v>
      </c>
      <c r="C47" s="19"/>
      <c r="D47" s="153"/>
    </row>
    <row r="48" spans="2:4" x14ac:dyDescent="0.25">
      <c r="B48" s="15">
        <v>1989</v>
      </c>
      <c r="C48" s="19"/>
      <c r="D48" s="153"/>
    </row>
    <row r="49" spans="2:4" x14ac:dyDescent="0.25">
      <c r="B49" s="15">
        <v>1990</v>
      </c>
      <c r="C49" s="19"/>
      <c r="D49" s="153"/>
    </row>
    <row r="50" spans="2:4" x14ac:dyDescent="0.25">
      <c r="B50" s="15">
        <v>1991</v>
      </c>
      <c r="C50" s="19"/>
      <c r="D50" s="153"/>
    </row>
    <row r="51" spans="2:4" x14ac:dyDescent="0.25">
      <c r="B51" s="15">
        <v>1992</v>
      </c>
      <c r="C51" s="19"/>
      <c r="D51" s="153"/>
    </row>
    <row r="52" spans="2:4" x14ac:dyDescent="0.25">
      <c r="B52" s="15">
        <v>1993</v>
      </c>
      <c r="C52" s="19"/>
      <c r="D52" s="153"/>
    </row>
    <row r="53" spans="2:4" x14ac:dyDescent="0.25">
      <c r="B53" s="15">
        <v>1994</v>
      </c>
      <c r="C53" s="19"/>
      <c r="D53" s="153"/>
    </row>
    <row r="54" spans="2:4" x14ac:dyDescent="0.25">
      <c r="B54" s="15">
        <v>1995</v>
      </c>
      <c r="C54" s="19"/>
      <c r="D54" s="153"/>
    </row>
    <row r="55" spans="2:4" x14ac:dyDescent="0.25">
      <c r="B55" s="15">
        <v>1996</v>
      </c>
      <c r="C55" s="19"/>
      <c r="D55" s="153"/>
    </row>
    <row r="56" spans="2:4" x14ac:dyDescent="0.25">
      <c r="B56" s="15">
        <v>1997</v>
      </c>
      <c r="C56" s="19"/>
      <c r="D56" s="153"/>
    </row>
    <row r="57" spans="2:4" x14ac:dyDescent="0.25">
      <c r="B57" s="15">
        <v>1998</v>
      </c>
      <c r="C57" s="19"/>
      <c r="D57" s="153"/>
    </row>
    <row r="58" spans="2:4" x14ac:dyDescent="0.25">
      <c r="B58" s="15">
        <v>1999</v>
      </c>
      <c r="C58" s="19"/>
      <c r="D58" s="153"/>
    </row>
    <row r="59" spans="2:4" x14ac:dyDescent="0.25">
      <c r="B59" s="15">
        <v>2000</v>
      </c>
      <c r="C59" s="19"/>
      <c r="D59" s="153"/>
    </row>
    <row r="60" spans="2:4" x14ac:dyDescent="0.25">
      <c r="B60" s="15">
        <v>2001</v>
      </c>
      <c r="C60" s="19"/>
      <c r="D60" s="153"/>
    </row>
    <row r="61" spans="2:4" x14ac:dyDescent="0.25">
      <c r="B61" s="15">
        <v>2002</v>
      </c>
      <c r="C61" s="19"/>
      <c r="D61" s="153"/>
    </row>
    <row r="62" spans="2:4" x14ac:dyDescent="0.25">
      <c r="B62" s="15">
        <v>2003</v>
      </c>
      <c r="C62" s="19"/>
      <c r="D62" s="153"/>
    </row>
    <row r="63" spans="2:4" x14ac:dyDescent="0.25">
      <c r="B63" s="15">
        <v>2004</v>
      </c>
      <c r="C63" s="19"/>
      <c r="D63" s="153"/>
    </row>
    <row r="64" spans="2:4" x14ac:dyDescent="0.25">
      <c r="B64" s="15">
        <v>2005</v>
      </c>
      <c r="C64" s="19"/>
      <c r="D64" s="153"/>
    </row>
    <row r="65" spans="2:6" x14ac:dyDescent="0.25">
      <c r="B65" s="15">
        <v>2006</v>
      </c>
      <c r="C65" s="20"/>
      <c r="D65" s="153"/>
    </row>
    <row r="66" spans="2:6" x14ac:dyDescent="0.25">
      <c r="B66" s="15">
        <v>2007</v>
      </c>
      <c r="C66" s="20"/>
      <c r="D66" s="153"/>
    </row>
    <row r="67" spans="2:6" x14ac:dyDescent="0.25">
      <c r="B67" s="15">
        <v>2008</v>
      </c>
      <c r="C67" s="20"/>
      <c r="D67" s="153"/>
    </row>
    <row r="68" spans="2:6" x14ac:dyDescent="0.25">
      <c r="B68" s="15">
        <v>2009</v>
      </c>
      <c r="C68" s="20"/>
      <c r="D68" s="153"/>
    </row>
    <row r="69" spans="2:6" x14ac:dyDescent="0.25">
      <c r="B69" s="15">
        <v>2010</v>
      </c>
      <c r="C69" s="20"/>
      <c r="D69" s="153"/>
    </row>
    <row r="70" spans="2:6" x14ac:dyDescent="0.25">
      <c r="B70" s="15">
        <v>2011</v>
      </c>
      <c r="C70" s="20">
        <v>40634</v>
      </c>
      <c r="D70" s="96"/>
    </row>
    <row r="71" spans="2:6" x14ac:dyDescent="0.25">
      <c r="B71" s="15">
        <v>2012</v>
      </c>
      <c r="C71" s="20">
        <v>41000</v>
      </c>
      <c r="D71" s="96"/>
    </row>
    <row r="72" spans="2:6" x14ac:dyDescent="0.25">
      <c r="B72" s="15">
        <v>2013</v>
      </c>
      <c r="C72" s="20">
        <v>41365</v>
      </c>
      <c r="D72" s="96"/>
    </row>
    <row r="73" spans="2:6" x14ac:dyDescent="0.25">
      <c r="B73" s="15">
        <v>2014</v>
      </c>
      <c r="C73" s="20">
        <v>41913</v>
      </c>
      <c r="D73" s="96"/>
    </row>
    <row r="74" spans="2:6" x14ac:dyDescent="0.25">
      <c r="B74" s="15">
        <v>2015</v>
      </c>
      <c r="C74" s="20">
        <f t="shared" ref="C74:C76" si="0">DATE(B74,4,1)</f>
        <v>42095</v>
      </c>
      <c r="D74" s="154">
        <v>0</v>
      </c>
    </row>
    <row r="75" spans="2:6" x14ac:dyDescent="0.25">
      <c r="B75" s="15">
        <v>2016</v>
      </c>
      <c r="C75" s="20">
        <f t="shared" si="0"/>
        <v>42461</v>
      </c>
      <c r="D75" s="154">
        <v>1E-3</v>
      </c>
    </row>
    <row r="76" spans="2:6" x14ac:dyDescent="0.25">
      <c r="B76" s="15">
        <v>2017</v>
      </c>
      <c r="C76" s="20">
        <f t="shared" si="0"/>
        <v>42826</v>
      </c>
      <c r="D76" s="154">
        <v>3.0000000000000001E-3</v>
      </c>
    </row>
    <row r="77" spans="2:6" ht="15" customHeight="1" x14ac:dyDescent="0.25">
      <c r="B77" s="15">
        <v>2018</v>
      </c>
      <c r="C77" s="20"/>
      <c r="D77" s="154"/>
      <c r="F77" s="78"/>
    </row>
    <row r="78" spans="2:6" ht="15" customHeight="1" x14ac:dyDescent="0.25">
      <c r="B78" s="15">
        <v>2019</v>
      </c>
      <c r="C78" s="20">
        <f t="shared" ref="C78:C80" si="1">DATE(B78,4,1)</f>
        <v>43556</v>
      </c>
      <c r="D78" s="154">
        <v>3.0000000000000001E-3</v>
      </c>
      <c r="E78" s="483"/>
      <c r="F78" s="483"/>
    </row>
    <row r="79" spans="2:6" ht="15" customHeight="1" x14ac:dyDescent="0.25">
      <c r="B79" s="15">
        <v>2020</v>
      </c>
      <c r="C79" s="20">
        <f t="shared" si="1"/>
        <v>43922</v>
      </c>
      <c r="D79" s="154">
        <v>3.0000000000000001E-3</v>
      </c>
      <c r="E79" s="483"/>
      <c r="F79" s="483"/>
    </row>
    <row r="80" spans="2:6" x14ac:dyDescent="0.25">
      <c r="B80" s="15">
        <v>2021</v>
      </c>
      <c r="C80" s="20">
        <f t="shared" si="1"/>
        <v>44287</v>
      </c>
      <c r="D80" s="154">
        <v>1E-3</v>
      </c>
      <c r="E80" s="483"/>
      <c r="F80" s="483"/>
    </row>
    <row r="81" spans="2:6" x14ac:dyDescent="0.25">
      <c r="B81" s="15">
        <v>2022</v>
      </c>
      <c r="C81" s="20">
        <f>DATE(B81,4,1)</f>
        <v>44652</v>
      </c>
      <c r="D81" s="154">
        <v>1.8000000000000002E-2</v>
      </c>
      <c r="E81" s="483"/>
      <c r="F81" s="483"/>
    </row>
    <row r="82" spans="2:6" x14ac:dyDescent="0.25">
      <c r="B82" s="15">
        <v>2022</v>
      </c>
      <c r="C82" s="20">
        <f>DATE(B82,7,1)</f>
        <v>44743</v>
      </c>
      <c r="D82" s="154">
        <v>0.04</v>
      </c>
      <c r="E82" s="483"/>
      <c r="F82" s="483"/>
    </row>
    <row r="83" spans="2:6" x14ac:dyDescent="0.25">
      <c r="B83" s="15">
        <v>2023</v>
      </c>
      <c r="C83" s="20">
        <f>DATE(B83,4,1)</f>
        <v>45017</v>
      </c>
      <c r="D83" s="154">
        <v>1.54E-2</v>
      </c>
      <c r="E83" s="483"/>
      <c r="F83" s="483"/>
    </row>
    <row r="84" spans="2:6" x14ac:dyDescent="0.25">
      <c r="B84" s="15">
        <v>2024</v>
      </c>
      <c r="C84" s="20">
        <f t="shared" ref="C84:C129" si="2">DATE(B84,4,1)</f>
        <v>45383</v>
      </c>
      <c r="D84" s="154">
        <v>4.5999999999999999E-2</v>
      </c>
    </row>
    <row r="85" spans="2:6" x14ac:dyDescent="0.25">
      <c r="B85" s="151">
        <v>2025</v>
      </c>
      <c r="C85" s="118">
        <f t="shared" si="2"/>
        <v>45748</v>
      </c>
      <c r="D85" s="155">
        <v>1.7000000000000001E-2</v>
      </c>
    </row>
    <row r="86" spans="2:6" x14ac:dyDescent="0.25">
      <c r="B86" s="151">
        <v>2026</v>
      </c>
      <c r="C86" s="118">
        <f t="shared" si="2"/>
        <v>46113</v>
      </c>
      <c r="D86" s="155">
        <v>1.2999999999999999E-2</v>
      </c>
    </row>
    <row r="87" spans="2:6" x14ac:dyDescent="0.25">
      <c r="B87" s="151">
        <v>2027</v>
      </c>
      <c r="C87" s="118">
        <f t="shared" si="2"/>
        <v>46478</v>
      </c>
      <c r="D87" s="155">
        <v>1.4E-2</v>
      </c>
    </row>
    <row r="88" spans="2:6" x14ac:dyDescent="0.25">
      <c r="B88" s="151">
        <v>2028</v>
      </c>
      <c r="C88" s="118">
        <f t="shared" si="2"/>
        <v>46844</v>
      </c>
      <c r="D88" s="155">
        <v>1.7999999999999999E-2</v>
      </c>
    </row>
    <row r="89" spans="2:6" x14ac:dyDescent="0.25">
      <c r="B89" s="151">
        <v>2029</v>
      </c>
      <c r="C89" s="118">
        <f t="shared" si="2"/>
        <v>47209</v>
      </c>
      <c r="D89" s="155">
        <v>1.7999999999999999E-2</v>
      </c>
    </row>
    <row r="90" spans="2:6" x14ac:dyDescent="0.25">
      <c r="B90" s="23">
        <v>2030</v>
      </c>
      <c r="C90" s="27">
        <f t="shared" si="2"/>
        <v>47574</v>
      </c>
      <c r="D90" s="156">
        <f>Revalo_RB!H91</f>
        <v>1.7500000000000071E-2</v>
      </c>
    </row>
    <row r="91" spans="2:6" x14ac:dyDescent="0.25">
      <c r="B91" s="23">
        <v>2031</v>
      </c>
      <c r="C91" s="27">
        <f t="shared" si="2"/>
        <v>47939</v>
      </c>
      <c r="D91" s="156">
        <f>Revalo_RB!H92</f>
        <v>1.7500000000000071E-2</v>
      </c>
    </row>
    <row r="92" spans="2:6" x14ac:dyDescent="0.25">
      <c r="B92" s="23">
        <v>2032</v>
      </c>
      <c r="C92" s="27">
        <f t="shared" si="2"/>
        <v>48305</v>
      </c>
      <c r="D92" s="156">
        <f>Revalo_RB!H93</f>
        <v>1.7500000000000071E-2</v>
      </c>
    </row>
    <row r="93" spans="2:6" x14ac:dyDescent="0.25">
      <c r="B93" s="23">
        <v>2033</v>
      </c>
      <c r="C93" s="27">
        <f t="shared" si="2"/>
        <v>48670</v>
      </c>
      <c r="D93" s="156">
        <f>Revalo_RB!H94</f>
        <v>1.7500000000000071E-2</v>
      </c>
    </row>
    <row r="94" spans="2:6" x14ac:dyDescent="0.25">
      <c r="B94" s="23">
        <v>2034</v>
      </c>
      <c r="C94" s="27">
        <f t="shared" si="2"/>
        <v>49035</v>
      </c>
      <c r="D94" s="156">
        <f>Revalo_RB!H95</f>
        <v>1.7500000000000071E-2</v>
      </c>
    </row>
    <row r="95" spans="2:6" x14ac:dyDescent="0.25">
      <c r="B95" s="23">
        <v>2035</v>
      </c>
      <c r="C95" s="27">
        <f t="shared" si="2"/>
        <v>49400</v>
      </c>
      <c r="D95" s="156">
        <f>Revalo_RB!H96</f>
        <v>1.7500000000000071E-2</v>
      </c>
    </row>
    <row r="96" spans="2:6" x14ac:dyDescent="0.25">
      <c r="B96" s="23">
        <v>2036</v>
      </c>
      <c r="C96" s="27">
        <f t="shared" si="2"/>
        <v>49766</v>
      </c>
      <c r="D96" s="156">
        <f>Revalo_RB!H97</f>
        <v>1.7500000000000071E-2</v>
      </c>
    </row>
    <row r="97" spans="2:4" x14ac:dyDescent="0.25">
      <c r="B97" s="23">
        <v>2037</v>
      </c>
      <c r="C97" s="27">
        <f t="shared" si="2"/>
        <v>50131</v>
      </c>
      <c r="D97" s="156">
        <f>Revalo_RB!H98</f>
        <v>1.7500000000000071E-2</v>
      </c>
    </row>
    <row r="98" spans="2:4" x14ac:dyDescent="0.25">
      <c r="B98" s="23">
        <v>2038</v>
      </c>
      <c r="C98" s="27">
        <f t="shared" si="2"/>
        <v>50496</v>
      </c>
      <c r="D98" s="156">
        <f>Revalo_RB!H99</f>
        <v>1.7500000000000071E-2</v>
      </c>
    </row>
    <row r="99" spans="2:4" x14ac:dyDescent="0.25">
      <c r="B99" s="23">
        <v>2039</v>
      </c>
      <c r="C99" s="27">
        <f t="shared" si="2"/>
        <v>50861</v>
      </c>
      <c r="D99" s="156">
        <f>Revalo_RB!H100</f>
        <v>1.7500000000000071E-2</v>
      </c>
    </row>
    <row r="100" spans="2:4" x14ac:dyDescent="0.25">
      <c r="B100" s="23">
        <v>2040</v>
      </c>
      <c r="C100" s="27">
        <f t="shared" si="2"/>
        <v>51227</v>
      </c>
      <c r="D100" s="156">
        <f>Revalo_RB!H101</f>
        <v>1.7500000000000071E-2</v>
      </c>
    </row>
    <row r="101" spans="2:4" x14ac:dyDescent="0.25">
      <c r="B101" s="23">
        <v>2041</v>
      </c>
      <c r="C101" s="27">
        <f t="shared" si="2"/>
        <v>51592</v>
      </c>
      <c r="D101" s="156">
        <f>Revalo_RB!H102</f>
        <v>1.7500000000000071E-2</v>
      </c>
    </row>
    <row r="102" spans="2:4" x14ac:dyDescent="0.25">
      <c r="B102" s="23">
        <v>2042</v>
      </c>
      <c r="C102" s="27">
        <f t="shared" si="2"/>
        <v>51957</v>
      </c>
      <c r="D102" s="156">
        <f>Revalo_RB!H103</f>
        <v>1.7500000000000071E-2</v>
      </c>
    </row>
    <row r="103" spans="2:4" x14ac:dyDescent="0.25">
      <c r="B103" s="23">
        <v>2043</v>
      </c>
      <c r="C103" s="27">
        <f t="shared" si="2"/>
        <v>52322</v>
      </c>
      <c r="D103" s="156">
        <f>Revalo_RB!H104</f>
        <v>1.7500000000000071E-2</v>
      </c>
    </row>
    <row r="104" spans="2:4" x14ac:dyDescent="0.25">
      <c r="B104" s="23">
        <v>2044</v>
      </c>
      <c r="C104" s="27">
        <f t="shared" si="2"/>
        <v>52688</v>
      </c>
      <c r="D104" s="156">
        <f>Revalo_RB!H105</f>
        <v>1.7500000000000071E-2</v>
      </c>
    </row>
    <row r="105" spans="2:4" x14ac:dyDescent="0.25">
      <c r="B105" s="23">
        <v>2045</v>
      </c>
      <c r="C105" s="27">
        <f t="shared" si="2"/>
        <v>53053</v>
      </c>
      <c r="D105" s="156">
        <f>Revalo_RB!H106</f>
        <v>1.7500000000000071E-2</v>
      </c>
    </row>
    <row r="106" spans="2:4" x14ac:dyDescent="0.25">
      <c r="B106" s="23">
        <v>2046</v>
      </c>
      <c r="C106" s="27">
        <f t="shared" si="2"/>
        <v>53418</v>
      </c>
      <c r="D106" s="156">
        <f>Revalo_RB!H107</f>
        <v>1.7500000000000071E-2</v>
      </c>
    </row>
    <row r="107" spans="2:4" x14ac:dyDescent="0.25">
      <c r="B107" s="23">
        <v>2047</v>
      </c>
      <c r="C107" s="27">
        <f t="shared" si="2"/>
        <v>53783</v>
      </c>
      <c r="D107" s="156">
        <f>Revalo_RB!H108</f>
        <v>1.7500000000000071E-2</v>
      </c>
    </row>
    <row r="108" spans="2:4" x14ac:dyDescent="0.25">
      <c r="B108" s="23">
        <v>2048</v>
      </c>
      <c r="C108" s="27">
        <f t="shared" si="2"/>
        <v>54149</v>
      </c>
      <c r="D108" s="156">
        <f>Revalo_RB!H109</f>
        <v>1.7500000000000071E-2</v>
      </c>
    </row>
    <row r="109" spans="2:4" x14ac:dyDescent="0.25">
      <c r="B109" s="23">
        <v>2049</v>
      </c>
      <c r="C109" s="27">
        <f t="shared" si="2"/>
        <v>54514</v>
      </c>
      <c r="D109" s="156">
        <f>Revalo_RB!H110</f>
        <v>1.7500000000000071E-2</v>
      </c>
    </row>
    <row r="110" spans="2:4" x14ac:dyDescent="0.25">
      <c r="B110" s="23">
        <v>2050</v>
      </c>
      <c r="C110" s="27">
        <f t="shared" si="2"/>
        <v>54879</v>
      </c>
      <c r="D110" s="156">
        <f>Revalo_RB!H111</f>
        <v>1.7500000000000071E-2</v>
      </c>
    </row>
    <row r="111" spans="2:4" x14ac:dyDescent="0.25">
      <c r="B111" s="23">
        <v>2051</v>
      </c>
      <c r="C111" s="27">
        <f t="shared" si="2"/>
        <v>55244</v>
      </c>
      <c r="D111" s="156">
        <f>Revalo_RB!H112</f>
        <v>1.7500000000000071E-2</v>
      </c>
    </row>
    <row r="112" spans="2:4" x14ac:dyDescent="0.25">
      <c r="B112" s="23">
        <v>2052</v>
      </c>
      <c r="C112" s="27">
        <f t="shared" si="2"/>
        <v>55610</v>
      </c>
      <c r="D112" s="156">
        <f>Revalo_RB!H113</f>
        <v>1.7500000000000071E-2</v>
      </c>
    </row>
    <row r="113" spans="2:4" x14ac:dyDescent="0.25">
      <c r="B113" s="23">
        <v>2053</v>
      </c>
      <c r="C113" s="27">
        <f t="shared" si="2"/>
        <v>55975</v>
      </c>
      <c r="D113" s="156">
        <f>Revalo_RB!H114</f>
        <v>1.7500000000000071E-2</v>
      </c>
    </row>
    <row r="114" spans="2:4" x14ac:dyDescent="0.25">
      <c r="B114" s="23">
        <v>2054</v>
      </c>
      <c r="C114" s="27">
        <f t="shared" si="2"/>
        <v>56340</v>
      </c>
      <c r="D114" s="156">
        <f>Revalo_RB!H115</f>
        <v>1.7500000000000071E-2</v>
      </c>
    </row>
    <row r="115" spans="2:4" x14ac:dyDescent="0.25">
      <c r="B115" s="23">
        <v>2055</v>
      </c>
      <c r="C115" s="27">
        <f t="shared" si="2"/>
        <v>56705</v>
      </c>
      <c r="D115" s="156">
        <f>Revalo_RB!H116</f>
        <v>1.7500000000000071E-2</v>
      </c>
    </row>
    <row r="116" spans="2:4" x14ac:dyDescent="0.25">
      <c r="B116" s="23">
        <v>2056</v>
      </c>
      <c r="C116" s="27">
        <f t="shared" si="2"/>
        <v>57071</v>
      </c>
      <c r="D116" s="156">
        <f>Revalo_RB!H117</f>
        <v>1.7500000000000071E-2</v>
      </c>
    </row>
    <row r="117" spans="2:4" x14ac:dyDescent="0.25">
      <c r="B117" s="23">
        <v>2057</v>
      </c>
      <c r="C117" s="27">
        <f t="shared" si="2"/>
        <v>57436</v>
      </c>
      <c r="D117" s="156">
        <f>Revalo_RB!H118</f>
        <v>1.7500000000000071E-2</v>
      </c>
    </row>
    <row r="118" spans="2:4" x14ac:dyDescent="0.25">
      <c r="B118" s="23">
        <v>2058</v>
      </c>
      <c r="C118" s="27">
        <f t="shared" si="2"/>
        <v>57801</v>
      </c>
      <c r="D118" s="156">
        <f>Revalo_RB!H119</f>
        <v>1.7500000000000071E-2</v>
      </c>
    </row>
    <row r="119" spans="2:4" x14ac:dyDescent="0.25">
      <c r="B119" s="23">
        <v>2059</v>
      </c>
      <c r="C119" s="27">
        <f t="shared" si="2"/>
        <v>58166</v>
      </c>
      <c r="D119" s="156">
        <f>Revalo_RB!H120</f>
        <v>1.7500000000000071E-2</v>
      </c>
    </row>
    <row r="120" spans="2:4" x14ac:dyDescent="0.25">
      <c r="B120" s="23">
        <v>2060</v>
      </c>
      <c r="C120" s="27">
        <f t="shared" si="2"/>
        <v>58532</v>
      </c>
      <c r="D120" s="156">
        <f>Revalo_RB!H121</f>
        <v>1.7500000000000071E-2</v>
      </c>
    </row>
    <row r="121" spans="2:4" x14ac:dyDescent="0.25">
      <c r="B121" s="23">
        <v>2061</v>
      </c>
      <c r="C121" s="27">
        <f t="shared" si="2"/>
        <v>58897</v>
      </c>
      <c r="D121" s="156">
        <f>Revalo_RB!H122</f>
        <v>1.7500000000000071E-2</v>
      </c>
    </row>
    <row r="122" spans="2:4" x14ac:dyDescent="0.25">
      <c r="B122" s="23">
        <v>2062</v>
      </c>
      <c r="C122" s="27">
        <f t="shared" si="2"/>
        <v>59262</v>
      </c>
      <c r="D122" s="156">
        <f>Revalo_RB!H123</f>
        <v>1.7500000000000071E-2</v>
      </c>
    </row>
    <row r="123" spans="2:4" x14ac:dyDescent="0.25">
      <c r="B123" s="23">
        <v>2063</v>
      </c>
      <c r="C123" s="27">
        <f t="shared" si="2"/>
        <v>59627</v>
      </c>
      <c r="D123" s="156">
        <f>Revalo_RB!H124</f>
        <v>1.7500000000000071E-2</v>
      </c>
    </row>
    <row r="124" spans="2:4" x14ac:dyDescent="0.25">
      <c r="B124" s="23">
        <v>2064</v>
      </c>
      <c r="C124" s="27">
        <f t="shared" si="2"/>
        <v>59993</v>
      </c>
      <c r="D124" s="156">
        <f>Revalo_RB!H125</f>
        <v>1.7500000000000071E-2</v>
      </c>
    </row>
    <row r="125" spans="2:4" x14ac:dyDescent="0.25">
      <c r="B125" s="23">
        <v>2065</v>
      </c>
      <c r="C125" s="27">
        <f t="shared" si="2"/>
        <v>60358</v>
      </c>
      <c r="D125" s="156">
        <f>Revalo_RB!H126</f>
        <v>1.7500000000000071E-2</v>
      </c>
    </row>
    <row r="126" spans="2:4" x14ac:dyDescent="0.25">
      <c r="B126" s="23">
        <v>2066</v>
      </c>
      <c r="C126" s="27">
        <f t="shared" si="2"/>
        <v>60723</v>
      </c>
      <c r="D126" s="156">
        <f>Revalo_RB!H127</f>
        <v>1.7500000000000071E-2</v>
      </c>
    </row>
    <row r="127" spans="2:4" x14ac:dyDescent="0.25">
      <c r="B127" s="23">
        <v>2067</v>
      </c>
      <c r="C127" s="27">
        <f t="shared" si="2"/>
        <v>61088</v>
      </c>
      <c r="D127" s="156">
        <f>Revalo_RB!H128</f>
        <v>1.7500000000000071E-2</v>
      </c>
    </row>
    <row r="128" spans="2:4" x14ac:dyDescent="0.25">
      <c r="B128" s="23">
        <v>2068</v>
      </c>
      <c r="C128" s="27">
        <f t="shared" si="2"/>
        <v>61454</v>
      </c>
      <c r="D128" s="156">
        <f>Revalo_RB!H129</f>
        <v>1.7500000000000071E-2</v>
      </c>
    </row>
    <row r="129" spans="2:4" x14ac:dyDescent="0.25">
      <c r="B129" s="23">
        <v>2069</v>
      </c>
      <c r="C129" s="27">
        <f t="shared" si="2"/>
        <v>61819</v>
      </c>
      <c r="D129" s="156">
        <f>Revalo_RB!H130</f>
        <v>1.7500000000000071E-2</v>
      </c>
    </row>
    <row r="130" spans="2:4" ht="15.75" thickBot="1" x14ac:dyDescent="0.3">
      <c r="B130" s="23">
        <v>2070</v>
      </c>
      <c r="C130" s="296">
        <f t="shared" ref="C130" si="3">DATE(B130,4,1)</f>
        <v>62184</v>
      </c>
      <c r="D130" s="309">
        <f>Revalo_RB!H131</f>
        <v>1.7500000000000071E-2</v>
      </c>
    </row>
    <row r="131" spans="2:4" ht="41.25" customHeight="1" x14ac:dyDescent="0.25">
      <c r="B131" s="146"/>
      <c r="C131" s="474"/>
      <c r="D131" s="474"/>
    </row>
  </sheetData>
  <mergeCells count="5">
    <mergeCell ref="E78:F83"/>
    <mergeCell ref="C131:D131"/>
    <mergeCell ref="B4:B5"/>
    <mergeCell ref="C4:C5"/>
    <mergeCell ref="D4: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93"/>
  <sheetViews>
    <sheetView zoomScaleNormal="100" workbookViewId="0">
      <selection activeCell="H39" sqref="H39"/>
    </sheetView>
  </sheetViews>
  <sheetFormatPr baseColWidth="10" defaultColWidth="11.42578125" defaultRowHeight="15" x14ac:dyDescent="0.25"/>
  <cols>
    <col min="1" max="1" width="1.85546875" style="176" customWidth="1"/>
    <col min="2" max="2" width="9.7109375" style="176" customWidth="1"/>
    <col min="3" max="3" width="13.85546875" style="176" customWidth="1"/>
    <col min="4" max="7" width="13" style="176" customWidth="1"/>
    <col min="8" max="9" width="11.42578125" style="176"/>
    <col min="10" max="13" width="13" style="176" customWidth="1"/>
    <col min="14" max="16384" width="11.42578125" style="176"/>
  </cols>
  <sheetData>
    <row r="1" spans="2:15" x14ac:dyDescent="0.25">
      <c r="B1" s="399" t="s">
        <v>10</v>
      </c>
      <c r="C1" s="399"/>
    </row>
    <row r="2" spans="2:15" x14ac:dyDescent="0.25">
      <c r="B2" s="176" t="s">
        <v>0</v>
      </c>
      <c r="D2" s="400"/>
    </row>
    <row r="3" spans="2:15" ht="15.75" thickBot="1" x14ac:dyDescent="0.3">
      <c r="D3" s="401"/>
      <c r="E3" s="401"/>
      <c r="F3" s="401"/>
      <c r="G3" s="401"/>
      <c r="H3" s="402"/>
      <c r="I3" s="402"/>
    </row>
    <row r="4" spans="2:15" s="403" customFormat="1" ht="28.15" customHeight="1" x14ac:dyDescent="0.25">
      <c r="B4" s="489" t="s">
        <v>1</v>
      </c>
      <c r="C4" s="492" t="s">
        <v>9</v>
      </c>
      <c r="D4" s="496" t="s">
        <v>11</v>
      </c>
      <c r="E4" s="497"/>
      <c r="F4" s="497"/>
      <c r="G4" s="498"/>
      <c r="H4" s="487" t="s">
        <v>14</v>
      </c>
      <c r="I4" s="495"/>
      <c r="J4" s="496" t="s">
        <v>33</v>
      </c>
      <c r="K4" s="497"/>
      <c r="L4" s="497"/>
      <c r="M4" s="498"/>
      <c r="N4" s="487" t="s">
        <v>34</v>
      </c>
      <c r="O4" s="488"/>
    </row>
    <row r="5" spans="2:15" ht="68.25" customHeight="1" x14ac:dyDescent="0.25">
      <c r="B5" s="490"/>
      <c r="C5" s="493"/>
      <c r="D5" s="404" t="s">
        <v>122</v>
      </c>
      <c r="E5" s="404" t="s">
        <v>32</v>
      </c>
      <c r="F5" s="404" t="s">
        <v>123</v>
      </c>
      <c r="G5" s="404" t="s">
        <v>124</v>
      </c>
      <c r="H5" s="405" t="s">
        <v>12</v>
      </c>
      <c r="I5" s="405" t="s">
        <v>13</v>
      </c>
      <c r="J5" s="404" t="s">
        <v>122</v>
      </c>
      <c r="K5" s="404" t="s">
        <v>32</v>
      </c>
      <c r="L5" s="404" t="s">
        <v>123</v>
      </c>
      <c r="M5" s="404" t="s">
        <v>124</v>
      </c>
      <c r="N5" s="405" t="s">
        <v>12</v>
      </c>
      <c r="O5" s="406" t="s">
        <v>32</v>
      </c>
    </row>
    <row r="6" spans="2:15" ht="48.75" customHeight="1" thickBot="1" x14ac:dyDescent="0.3">
      <c r="B6" s="491"/>
      <c r="C6" s="494"/>
      <c r="D6" s="407" t="s">
        <v>67</v>
      </c>
      <c r="E6" s="408" t="s">
        <v>67</v>
      </c>
      <c r="F6" s="407" t="s">
        <v>67</v>
      </c>
      <c r="G6" s="408" t="s">
        <v>67</v>
      </c>
      <c r="H6" s="409" t="s">
        <v>67</v>
      </c>
      <c r="I6" s="409" t="s">
        <v>67</v>
      </c>
      <c r="J6" s="407" t="s">
        <v>67</v>
      </c>
      <c r="K6" s="409" t="s">
        <v>67</v>
      </c>
      <c r="L6" s="409"/>
      <c r="M6" s="409"/>
      <c r="N6" s="409" t="s">
        <v>67</v>
      </c>
      <c r="O6" s="410" t="s">
        <v>67</v>
      </c>
    </row>
    <row r="7" spans="2:15" ht="15" customHeight="1" x14ac:dyDescent="0.25">
      <c r="B7" s="161">
        <f>YEAR(C7)</f>
        <v>2006</v>
      </c>
      <c r="C7" s="370">
        <v>38718</v>
      </c>
      <c r="D7" s="411">
        <v>7500.53</v>
      </c>
      <c r="E7" s="411">
        <v>7323.48</v>
      </c>
      <c r="F7" s="412">
        <f>D7/12</f>
        <v>625.04416666666668</v>
      </c>
      <c r="G7" s="412">
        <f t="shared" ref="G7:G80" si="0">E7/12</f>
        <v>610.29</v>
      </c>
      <c r="H7" s="413"/>
      <c r="I7" s="414"/>
      <c r="J7" s="411">
        <v>13137.69</v>
      </c>
      <c r="K7" s="415">
        <v>13137.69</v>
      </c>
      <c r="L7" s="416">
        <f>J7/12</f>
        <v>1094.8075000000001</v>
      </c>
      <c r="M7" s="416">
        <f t="shared" ref="M7:M80" si="1">K7/12</f>
        <v>1094.8075000000001</v>
      </c>
      <c r="N7" s="417"/>
      <c r="O7" s="418"/>
    </row>
    <row r="8" spans="2:15" ht="15" customHeight="1" x14ac:dyDescent="0.25">
      <c r="B8" s="161">
        <f t="shared" ref="B8:B37" si="2">YEAR(C8)</f>
        <v>2007</v>
      </c>
      <c r="C8" s="370">
        <v>39083</v>
      </c>
      <c r="D8" s="411">
        <v>7635.53</v>
      </c>
      <c r="E8" s="411">
        <v>7455.3</v>
      </c>
      <c r="F8" s="411">
        <f t="shared" ref="F8:F27" si="3">D8/12</f>
        <v>636.29416666666668</v>
      </c>
      <c r="G8" s="411">
        <f t="shared" ref="G8:G27" si="4">E8/12</f>
        <v>621.27499999999998</v>
      </c>
      <c r="H8" s="372">
        <f t="shared" ref="H8:H18" si="5">D8/D7-1</f>
        <v>1.7998728089881677E-2</v>
      </c>
      <c r="I8" s="373">
        <f t="shared" ref="I8:I18" si="6">E8/E7-1</f>
        <v>1.7999639515640098E-2</v>
      </c>
      <c r="J8" s="411">
        <v>13374.16</v>
      </c>
      <c r="K8" s="415">
        <v>13374.16</v>
      </c>
      <c r="L8" s="415">
        <f t="shared" ref="L8:L81" si="7">J8/12</f>
        <v>1114.5133333333333</v>
      </c>
      <c r="M8" s="415">
        <f t="shared" si="1"/>
        <v>1114.5133333333333</v>
      </c>
      <c r="N8" s="259">
        <f t="shared" ref="N8" si="8">J8/J7-1</f>
        <v>1.7999359095853151E-2</v>
      </c>
      <c r="O8" s="212">
        <f t="shared" ref="O8" si="9">K8/K7-1</f>
        <v>1.7999359095853151E-2</v>
      </c>
    </row>
    <row r="9" spans="2:15" ht="15" customHeight="1" x14ac:dyDescent="0.25">
      <c r="B9" s="161">
        <f t="shared" si="2"/>
        <v>2008</v>
      </c>
      <c r="C9" s="370">
        <v>39448</v>
      </c>
      <c r="D9" s="411">
        <v>7719.52</v>
      </c>
      <c r="E9" s="411">
        <v>7537.3</v>
      </c>
      <c r="F9" s="411">
        <f t="shared" si="3"/>
        <v>643.29333333333341</v>
      </c>
      <c r="G9" s="411">
        <f t="shared" si="4"/>
        <v>628.10833333333335</v>
      </c>
      <c r="H9" s="372">
        <f t="shared" si="5"/>
        <v>1.0999891297657216E-2</v>
      </c>
      <c r="I9" s="373">
        <f t="shared" si="6"/>
        <v>1.0998886698053711E-2</v>
      </c>
      <c r="J9" s="411">
        <v>13521.27</v>
      </c>
      <c r="K9" s="415">
        <v>13521.27</v>
      </c>
      <c r="L9" s="415">
        <f t="shared" si="7"/>
        <v>1126.7725</v>
      </c>
      <c r="M9" s="415">
        <f t="shared" si="1"/>
        <v>1126.7725</v>
      </c>
      <c r="N9" s="259">
        <f t="shared" ref="N9:N18" si="10">J9/J8-1</f>
        <v>1.0999569318746127E-2</v>
      </c>
      <c r="O9" s="212">
        <f t="shared" ref="O9:O18" si="11">K9/K8-1</f>
        <v>1.0999569318746127E-2</v>
      </c>
    </row>
    <row r="10" spans="2:15" ht="15" customHeight="1" x14ac:dyDescent="0.25">
      <c r="B10" s="161">
        <f t="shared" si="2"/>
        <v>2008</v>
      </c>
      <c r="C10" s="370">
        <v>39692</v>
      </c>
      <c r="D10" s="411">
        <v>7781.27</v>
      </c>
      <c r="E10" s="411">
        <v>7597.59</v>
      </c>
      <c r="F10" s="411">
        <f t="shared" si="3"/>
        <v>648.43916666666667</v>
      </c>
      <c r="G10" s="411">
        <f t="shared" si="4"/>
        <v>633.13250000000005</v>
      </c>
      <c r="H10" s="372">
        <f t="shared" si="5"/>
        <v>7.9992020229238125E-3</v>
      </c>
      <c r="I10" s="373">
        <f t="shared" si="6"/>
        <v>7.9988855425683347E-3</v>
      </c>
      <c r="J10" s="411">
        <v>13629.44</v>
      </c>
      <c r="K10" s="415">
        <v>13629.44</v>
      </c>
      <c r="L10" s="415">
        <f t="shared" si="7"/>
        <v>1135.7866666666666</v>
      </c>
      <c r="M10" s="415">
        <f t="shared" si="1"/>
        <v>1135.7866666666666</v>
      </c>
      <c r="N10" s="259">
        <f t="shared" si="10"/>
        <v>7.9999881667920381E-3</v>
      </c>
      <c r="O10" s="212">
        <f t="shared" si="11"/>
        <v>7.9999881667920381E-3</v>
      </c>
    </row>
    <row r="11" spans="2:15" ht="15" customHeight="1" x14ac:dyDescent="0.25">
      <c r="B11" s="161">
        <f t="shared" si="2"/>
        <v>2009</v>
      </c>
      <c r="C11" s="370">
        <v>39814</v>
      </c>
      <c r="D11" s="411">
        <v>7781.27</v>
      </c>
      <c r="E11" s="411">
        <v>7597.59</v>
      </c>
      <c r="F11" s="411">
        <f t="shared" si="3"/>
        <v>648.43916666666667</v>
      </c>
      <c r="G11" s="411">
        <f t="shared" si="4"/>
        <v>633.13250000000005</v>
      </c>
      <c r="H11" s="372">
        <f t="shared" si="5"/>
        <v>0</v>
      </c>
      <c r="I11" s="373">
        <f t="shared" si="6"/>
        <v>0</v>
      </c>
      <c r="J11" s="411">
        <v>13629.44</v>
      </c>
      <c r="K11" s="415">
        <v>13629.44</v>
      </c>
      <c r="L11" s="415">
        <f t="shared" si="7"/>
        <v>1135.7866666666666</v>
      </c>
      <c r="M11" s="415">
        <f t="shared" si="1"/>
        <v>1135.7866666666666</v>
      </c>
      <c r="N11" s="259">
        <f t="shared" si="10"/>
        <v>0</v>
      </c>
      <c r="O11" s="212">
        <f t="shared" si="11"/>
        <v>0</v>
      </c>
    </row>
    <row r="12" spans="2:15" ht="15" customHeight="1" x14ac:dyDescent="0.25">
      <c r="B12" s="161">
        <f t="shared" si="2"/>
        <v>2009</v>
      </c>
      <c r="C12" s="370">
        <v>39904</v>
      </c>
      <c r="D12" s="411">
        <v>8309.27</v>
      </c>
      <c r="E12" s="411">
        <v>8125.59</v>
      </c>
      <c r="F12" s="411">
        <f t="shared" si="3"/>
        <v>692.43916666666667</v>
      </c>
      <c r="G12" s="411">
        <f t="shared" si="4"/>
        <v>677.13250000000005</v>
      </c>
      <c r="H12" s="372">
        <f t="shared" si="5"/>
        <v>6.7855247279685615E-2</v>
      </c>
      <c r="I12" s="373">
        <f t="shared" si="6"/>
        <v>6.9495721669634802E-2</v>
      </c>
      <c r="J12" s="411">
        <v>13765.73</v>
      </c>
      <c r="K12" s="415">
        <v>13765.73</v>
      </c>
      <c r="L12" s="415">
        <f t="shared" si="7"/>
        <v>1147.1441666666667</v>
      </c>
      <c r="M12" s="415">
        <f t="shared" si="1"/>
        <v>1147.1441666666667</v>
      </c>
      <c r="N12" s="259">
        <f t="shared" si="10"/>
        <v>9.999677169421517E-3</v>
      </c>
      <c r="O12" s="212">
        <f t="shared" si="11"/>
        <v>9.999677169421517E-3</v>
      </c>
    </row>
    <row r="13" spans="2:15" ht="15" customHeight="1" x14ac:dyDescent="0.25">
      <c r="B13" s="161">
        <f t="shared" si="2"/>
        <v>2010</v>
      </c>
      <c r="C13" s="370">
        <v>40179</v>
      </c>
      <c r="D13" s="411">
        <v>8309.27</v>
      </c>
      <c r="E13" s="411">
        <v>8125.59</v>
      </c>
      <c r="F13" s="411">
        <f t="shared" si="3"/>
        <v>692.43916666666667</v>
      </c>
      <c r="G13" s="411">
        <f t="shared" si="4"/>
        <v>677.13250000000005</v>
      </c>
      <c r="H13" s="372">
        <f t="shared" si="5"/>
        <v>0</v>
      </c>
      <c r="I13" s="373">
        <f t="shared" si="6"/>
        <v>0</v>
      </c>
      <c r="J13" s="411">
        <v>13765.73</v>
      </c>
      <c r="K13" s="415">
        <v>13765.73</v>
      </c>
      <c r="L13" s="415">
        <f t="shared" si="7"/>
        <v>1147.1441666666667</v>
      </c>
      <c r="M13" s="415">
        <f t="shared" si="1"/>
        <v>1147.1441666666667</v>
      </c>
      <c r="N13" s="259">
        <f t="shared" si="10"/>
        <v>0</v>
      </c>
      <c r="O13" s="212">
        <f t="shared" si="11"/>
        <v>0</v>
      </c>
    </row>
    <row r="14" spans="2:15" ht="15" customHeight="1" x14ac:dyDescent="0.25">
      <c r="B14" s="161">
        <f t="shared" si="2"/>
        <v>2010</v>
      </c>
      <c r="C14" s="370">
        <v>40269</v>
      </c>
      <c r="D14" s="411">
        <v>8507.49</v>
      </c>
      <c r="E14" s="411">
        <v>8507.49</v>
      </c>
      <c r="F14" s="411">
        <f t="shared" si="3"/>
        <v>708.95749999999998</v>
      </c>
      <c r="G14" s="411">
        <f t="shared" si="4"/>
        <v>708.95749999999998</v>
      </c>
      <c r="H14" s="372">
        <f t="shared" si="5"/>
        <v>2.3855284519578746E-2</v>
      </c>
      <c r="I14" s="373">
        <f t="shared" si="6"/>
        <v>4.6999664024397036E-2</v>
      </c>
      <c r="J14" s="411">
        <v>13889.62</v>
      </c>
      <c r="K14" s="415">
        <v>13889.62</v>
      </c>
      <c r="L14" s="415">
        <f t="shared" si="7"/>
        <v>1157.4683333333335</v>
      </c>
      <c r="M14" s="415">
        <f t="shared" si="1"/>
        <v>1157.4683333333335</v>
      </c>
      <c r="N14" s="259">
        <f t="shared" si="10"/>
        <v>8.9998859486566385E-3</v>
      </c>
      <c r="O14" s="212">
        <f t="shared" si="11"/>
        <v>8.9998859486566385E-3</v>
      </c>
    </row>
    <row r="15" spans="2:15" ht="15" customHeight="1" x14ac:dyDescent="0.25">
      <c r="B15" s="161">
        <f t="shared" si="2"/>
        <v>2011</v>
      </c>
      <c r="C15" s="370">
        <v>40544</v>
      </c>
      <c r="D15" s="411">
        <v>8507.49</v>
      </c>
      <c r="E15" s="411">
        <v>8507.49</v>
      </c>
      <c r="F15" s="411">
        <f t="shared" si="3"/>
        <v>708.95749999999998</v>
      </c>
      <c r="G15" s="411">
        <f t="shared" si="4"/>
        <v>708.95749999999998</v>
      </c>
      <c r="H15" s="372">
        <f t="shared" si="5"/>
        <v>0</v>
      </c>
      <c r="I15" s="373">
        <f t="shared" si="6"/>
        <v>0</v>
      </c>
      <c r="J15" s="411">
        <v>13889.62</v>
      </c>
      <c r="K15" s="415">
        <v>13889.62</v>
      </c>
      <c r="L15" s="415">
        <f t="shared" si="7"/>
        <v>1157.4683333333335</v>
      </c>
      <c r="M15" s="415">
        <f t="shared" si="1"/>
        <v>1157.4683333333335</v>
      </c>
      <c r="N15" s="259">
        <f t="shared" si="10"/>
        <v>0</v>
      </c>
      <c r="O15" s="212">
        <f t="shared" si="11"/>
        <v>0</v>
      </c>
    </row>
    <row r="16" spans="2:15" ht="15" customHeight="1" x14ac:dyDescent="0.25">
      <c r="B16" s="161">
        <f t="shared" si="2"/>
        <v>2011</v>
      </c>
      <c r="C16" s="370">
        <v>40634</v>
      </c>
      <c r="D16" s="411">
        <v>8907.34</v>
      </c>
      <c r="E16" s="411">
        <v>8907.34</v>
      </c>
      <c r="F16" s="411">
        <f t="shared" si="3"/>
        <v>742.27833333333331</v>
      </c>
      <c r="G16" s="411">
        <f t="shared" si="4"/>
        <v>742.27833333333331</v>
      </c>
      <c r="H16" s="372">
        <f t="shared" si="5"/>
        <v>4.6999761386731009E-2</v>
      </c>
      <c r="I16" s="373">
        <f t="shared" si="6"/>
        <v>4.6999761386731009E-2</v>
      </c>
      <c r="J16" s="411">
        <v>14181.3</v>
      </c>
      <c r="K16" s="415">
        <v>14181.3</v>
      </c>
      <c r="L16" s="415">
        <f t="shared" si="7"/>
        <v>1181.7749999999999</v>
      </c>
      <c r="M16" s="415">
        <f t="shared" si="1"/>
        <v>1181.7749999999999</v>
      </c>
      <c r="N16" s="259">
        <f t="shared" si="10"/>
        <v>2.0999854567655518E-2</v>
      </c>
      <c r="O16" s="212">
        <f t="shared" si="11"/>
        <v>2.0999854567655518E-2</v>
      </c>
    </row>
    <row r="17" spans="2:15" ht="15" customHeight="1" x14ac:dyDescent="0.25">
      <c r="B17" s="161">
        <f t="shared" si="2"/>
        <v>2012</v>
      </c>
      <c r="C17" s="370">
        <v>40909</v>
      </c>
      <c r="D17" s="411">
        <v>8907.34</v>
      </c>
      <c r="E17" s="411">
        <v>8907.34</v>
      </c>
      <c r="F17" s="411">
        <f t="shared" si="3"/>
        <v>742.27833333333331</v>
      </c>
      <c r="G17" s="411">
        <f t="shared" si="4"/>
        <v>742.27833333333331</v>
      </c>
      <c r="H17" s="372">
        <f t="shared" si="5"/>
        <v>0</v>
      </c>
      <c r="I17" s="373">
        <f t="shared" si="6"/>
        <v>0</v>
      </c>
      <c r="J17" s="411">
        <v>14181.3</v>
      </c>
      <c r="K17" s="415">
        <v>14181.3</v>
      </c>
      <c r="L17" s="415">
        <f t="shared" si="7"/>
        <v>1181.7749999999999</v>
      </c>
      <c r="M17" s="415">
        <f t="shared" si="1"/>
        <v>1181.7749999999999</v>
      </c>
      <c r="N17" s="259">
        <f t="shared" si="10"/>
        <v>0</v>
      </c>
      <c r="O17" s="212">
        <f t="shared" si="11"/>
        <v>0</v>
      </c>
    </row>
    <row r="18" spans="2:15" ht="15" customHeight="1" x14ac:dyDescent="0.25">
      <c r="B18" s="161">
        <f t="shared" si="2"/>
        <v>2012</v>
      </c>
      <c r="C18" s="370">
        <v>41000</v>
      </c>
      <c r="D18" s="411">
        <v>9325.98</v>
      </c>
      <c r="E18" s="411">
        <v>9325.98</v>
      </c>
      <c r="F18" s="411">
        <f t="shared" si="3"/>
        <v>777.16499999999996</v>
      </c>
      <c r="G18" s="411">
        <f t="shared" si="4"/>
        <v>777.16499999999996</v>
      </c>
      <c r="H18" s="372">
        <f t="shared" si="5"/>
        <v>4.6999440910529877E-2</v>
      </c>
      <c r="I18" s="373">
        <f t="shared" si="6"/>
        <v>4.6999440910529877E-2</v>
      </c>
      <c r="J18" s="411">
        <v>14479.1</v>
      </c>
      <c r="K18" s="415">
        <v>14479.1</v>
      </c>
      <c r="L18" s="415">
        <f t="shared" si="7"/>
        <v>1206.5916666666667</v>
      </c>
      <c r="M18" s="415">
        <f t="shared" si="1"/>
        <v>1206.5916666666667</v>
      </c>
      <c r="N18" s="259">
        <f t="shared" si="10"/>
        <v>2.0999485237601645E-2</v>
      </c>
      <c r="O18" s="212">
        <f t="shared" si="11"/>
        <v>2.0999485237601645E-2</v>
      </c>
    </row>
    <row r="19" spans="2:15" ht="15" customHeight="1" x14ac:dyDescent="0.25">
      <c r="B19" s="161">
        <f t="shared" si="2"/>
        <v>2013</v>
      </c>
      <c r="C19" s="370">
        <v>41275</v>
      </c>
      <c r="D19" s="411">
        <v>9325.98</v>
      </c>
      <c r="E19" s="411">
        <v>9325.98</v>
      </c>
      <c r="F19" s="411">
        <f t="shared" si="3"/>
        <v>777.16499999999996</v>
      </c>
      <c r="G19" s="411">
        <f t="shared" si="4"/>
        <v>777.16499999999996</v>
      </c>
      <c r="H19" s="372">
        <f>D19/D18-1</f>
        <v>0</v>
      </c>
      <c r="I19" s="373">
        <f t="shared" ref="I19:I20" si="12">H19</f>
        <v>0</v>
      </c>
      <c r="J19" s="411">
        <v>14479.1</v>
      </c>
      <c r="K19" s="415">
        <v>14479.1</v>
      </c>
      <c r="L19" s="415">
        <f t="shared" si="7"/>
        <v>1206.5916666666667</v>
      </c>
      <c r="M19" s="415">
        <f t="shared" si="1"/>
        <v>1206.5916666666667</v>
      </c>
      <c r="N19" s="259">
        <f t="shared" ref="N19:N20" si="13">J19/J18-1</f>
        <v>0</v>
      </c>
      <c r="O19" s="260">
        <f>N19</f>
        <v>0</v>
      </c>
    </row>
    <row r="20" spans="2:15" ht="15" customHeight="1" x14ac:dyDescent="0.25">
      <c r="B20" s="161">
        <f t="shared" si="2"/>
        <v>2013</v>
      </c>
      <c r="C20" s="370">
        <v>41365</v>
      </c>
      <c r="D20" s="411">
        <v>9447.2099999999991</v>
      </c>
      <c r="E20" s="411">
        <v>9447.2099999999991</v>
      </c>
      <c r="F20" s="411">
        <f t="shared" si="3"/>
        <v>787.26749999999993</v>
      </c>
      <c r="G20" s="411">
        <f t="shared" si="4"/>
        <v>787.26749999999993</v>
      </c>
      <c r="H20" s="372">
        <f>D20/D19-1</f>
        <v>1.2999170060411736E-2</v>
      </c>
      <c r="I20" s="373">
        <f t="shared" si="12"/>
        <v>1.2999170060411736E-2</v>
      </c>
      <c r="J20" s="411">
        <v>14667.32</v>
      </c>
      <c r="K20" s="415">
        <v>14667.32</v>
      </c>
      <c r="L20" s="415">
        <f t="shared" si="7"/>
        <v>1222.2766666666666</v>
      </c>
      <c r="M20" s="415">
        <f t="shared" si="1"/>
        <v>1222.2766666666666</v>
      </c>
      <c r="N20" s="259">
        <f t="shared" si="13"/>
        <v>1.2999426759950472E-2</v>
      </c>
      <c r="O20" s="260">
        <f>N20</f>
        <v>1.2999426759950472E-2</v>
      </c>
    </row>
    <row r="21" spans="2:15" ht="15" customHeight="1" x14ac:dyDescent="0.25">
      <c r="B21" s="161">
        <f t="shared" si="2"/>
        <v>2014</v>
      </c>
      <c r="C21" s="370">
        <v>41640</v>
      </c>
      <c r="D21" s="411">
        <v>9447.2099999999991</v>
      </c>
      <c r="E21" s="411">
        <v>9447.2099999999991</v>
      </c>
      <c r="F21" s="411">
        <f t="shared" si="3"/>
        <v>787.26749999999993</v>
      </c>
      <c r="G21" s="411">
        <f t="shared" si="4"/>
        <v>787.26749999999993</v>
      </c>
      <c r="H21" s="372">
        <f>D21/D20-1</f>
        <v>0</v>
      </c>
      <c r="I21" s="373">
        <f>H21</f>
        <v>0</v>
      </c>
      <c r="J21" s="411">
        <v>14667.32</v>
      </c>
      <c r="K21" s="415">
        <v>14667.32</v>
      </c>
      <c r="L21" s="415">
        <f t="shared" si="7"/>
        <v>1222.2766666666666</v>
      </c>
      <c r="M21" s="415">
        <f t="shared" si="1"/>
        <v>1222.2766666666666</v>
      </c>
      <c r="N21" s="259">
        <f>J21/J20-1</f>
        <v>0</v>
      </c>
      <c r="O21" s="260">
        <f>N21</f>
        <v>0</v>
      </c>
    </row>
    <row r="22" spans="2:15" ht="15" customHeight="1" x14ac:dyDescent="0.25">
      <c r="B22" s="161">
        <f t="shared" si="2"/>
        <v>2014</v>
      </c>
      <c r="C22" s="370">
        <v>41730</v>
      </c>
      <c r="D22" s="411">
        <v>9503.89</v>
      </c>
      <c r="E22" s="411">
        <v>9503.89</v>
      </c>
      <c r="F22" s="411">
        <f t="shared" si="3"/>
        <v>791.99083333333328</v>
      </c>
      <c r="G22" s="411">
        <f t="shared" si="4"/>
        <v>791.99083333333328</v>
      </c>
      <c r="H22" s="372">
        <f>D22/D21-1</f>
        <v>5.9996549245755482E-3</v>
      </c>
      <c r="I22" s="373">
        <f>H22</f>
        <v>5.9996549245755482E-3</v>
      </c>
      <c r="J22" s="411">
        <v>14755.32</v>
      </c>
      <c r="K22" s="415">
        <v>14755.32</v>
      </c>
      <c r="L22" s="415">
        <f t="shared" si="7"/>
        <v>1229.6099999999999</v>
      </c>
      <c r="M22" s="415">
        <f t="shared" si="1"/>
        <v>1229.6099999999999</v>
      </c>
      <c r="N22" s="259">
        <f>J22/J21-1</f>
        <v>5.9997327391780875E-3</v>
      </c>
      <c r="O22" s="260">
        <f>N22</f>
        <v>5.9997327391780875E-3</v>
      </c>
    </row>
    <row r="23" spans="2:15" ht="15" customHeight="1" x14ac:dyDescent="0.25">
      <c r="B23" s="161">
        <f t="shared" si="2"/>
        <v>2014</v>
      </c>
      <c r="C23" s="370">
        <v>41913</v>
      </c>
      <c r="D23" s="411">
        <v>9600</v>
      </c>
      <c r="E23" s="411">
        <v>9600</v>
      </c>
      <c r="F23" s="411">
        <f t="shared" si="3"/>
        <v>800</v>
      </c>
      <c r="G23" s="411">
        <f t="shared" si="4"/>
        <v>800</v>
      </c>
      <c r="H23" s="372">
        <f t="shared" ref="H23" si="14">D23/D22-1</f>
        <v>1.011270122023733E-2</v>
      </c>
      <c r="I23" s="373">
        <f t="shared" ref="I23" si="15">H23</f>
        <v>1.011270122023733E-2</v>
      </c>
      <c r="J23" s="411">
        <v>14904</v>
      </c>
      <c r="K23" s="415">
        <v>14904</v>
      </c>
      <c r="L23" s="415">
        <f t="shared" si="7"/>
        <v>1242</v>
      </c>
      <c r="M23" s="415">
        <f t="shared" si="1"/>
        <v>1242</v>
      </c>
      <c r="N23" s="259">
        <f t="shared" ref="N23" si="16">J23/J22-1</f>
        <v>1.007636567692205E-2</v>
      </c>
      <c r="O23" s="260">
        <f t="shared" ref="O23" si="17">N23</f>
        <v>1.007636567692205E-2</v>
      </c>
    </row>
    <row r="24" spans="2:15" ht="15" customHeight="1" x14ac:dyDescent="0.25">
      <c r="B24" s="161">
        <f t="shared" si="2"/>
        <v>2015</v>
      </c>
      <c r="C24" s="370">
        <v>42005</v>
      </c>
      <c r="D24" s="411">
        <v>9600</v>
      </c>
      <c r="E24" s="411">
        <v>9600</v>
      </c>
      <c r="F24" s="411">
        <f t="shared" si="3"/>
        <v>800</v>
      </c>
      <c r="G24" s="411">
        <f t="shared" si="4"/>
        <v>800</v>
      </c>
      <c r="H24" s="372">
        <f t="shared" ref="H24:H26" si="18">D24/D23-1</f>
        <v>0</v>
      </c>
      <c r="I24" s="373">
        <f t="shared" ref="I24:I26" si="19">H24</f>
        <v>0</v>
      </c>
      <c r="J24" s="411">
        <v>14904</v>
      </c>
      <c r="K24" s="415">
        <v>14904</v>
      </c>
      <c r="L24" s="415">
        <f t="shared" si="7"/>
        <v>1242</v>
      </c>
      <c r="M24" s="415">
        <f t="shared" si="1"/>
        <v>1242</v>
      </c>
      <c r="N24" s="259">
        <f t="shared" ref="N24:N25" si="20">J24/J23-1</f>
        <v>0</v>
      </c>
      <c r="O24" s="260">
        <f t="shared" ref="O24:O25" si="21">N24</f>
        <v>0</v>
      </c>
    </row>
    <row r="25" spans="2:15" ht="15" customHeight="1" x14ac:dyDescent="0.25">
      <c r="B25" s="161">
        <f t="shared" si="2"/>
        <v>2016</v>
      </c>
      <c r="C25" s="370">
        <v>42370</v>
      </c>
      <c r="D25" s="411">
        <v>9600</v>
      </c>
      <c r="E25" s="411">
        <v>9600</v>
      </c>
      <c r="F25" s="411">
        <f t="shared" si="3"/>
        <v>800</v>
      </c>
      <c r="G25" s="411">
        <f t="shared" si="4"/>
        <v>800</v>
      </c>
      <c r="H25" s="372">
        <f t="shared" si="18"/>
        <v>0</v>
      </c>
      <c r="I25" s="373">
        <f t="shared" si="19"/>
        <v>0</v>
      </c>
      <c r="J25" s="411">
        <v>14904</v>
      </c>
      <c r="K25" s="415">
        <v>14904</v>
      </c>
      <c r="L25" s="415">
        <f t="shared" si="7"/>
        <v>1242</v>
      </c>
      <c r="M25" s="415">
        <f t="shared" si="1"/>
        <v>1242</v>
      </c>
      <c r="N25" s="259">
        <f t="shared" si="20"/>
        <v>0</v>
      </c>
      <c r="O25" s="260">
        <f t="shared" si="21"/>
        <v>0</v>
      </c>
    </row>
    <row r="26" spans="2:15" ht="15" customHeight="1" x14ac:dyDescent="0.25">
      <c r="B26" s="161">
        <f t="shared" si="2"/>
        <v>2016</v>
      </c>
      <c r="C26" s="370">
        <v>42461</v>
      </c>
      <c r="D26" s="411">
        <v>9609.6</v>
      </c>
      <c r="E26" s="411">
        <v>9609.6</v>
      </c>
      <c r="F26" s="411">
        <f t="shared" si="3"/>
        <v>800.80000000000007</v>
      </c>
      <c r="G26" s="411">
        <f t="shared" si="4"/>
        <v>800.80000000000007</v>
      </c>
      <c r="H26" s="372">
        <f t="shared" si="18"/>
        <v>1.0000000000001119E-3</v>
      </c>
      <c r="I26" s="373">
        <f t="shared" si="19"/>
        <v>1.0000000000001119E-3</v>
      </c>
      <c r="J26" s="411">
        <v>14918.9</v>
      </c>
      <c r="K26" s="415">
        <v>14918.9</v>
      </c>
      <c r="L26" s="415">
        <f t="shared" si="7"/>
        <v>1243.2416666666666</v>
      </c>
      <c r="M26" s="415">
        <f t="shared" si="1"/>
        <v>1243.2416666666666</v>
      </c>
      <c r="N26" s="259">
        <f>J26/J25-1</f>
        <v>9.9973161567357138E-4</v>
      </c>
      <c r="O26" s="260">
        <f>N26</f>
        <v>9.9973161567357138E-4</v>
      </c>
    </row>
    <row r="27" spans="2:15" ht="15" customHeight="1" x14ac:dyDescent="0.25">
      <c r="B27" s="161">
        <f t="shared" si="2"/>
        <v>2017</v>
      </c>
      <c r="C27" s="370">
        <v>42736</v>
      </c>
      <c r="D27" s="371">
        <v>9609.6</v>
      </c>
      <c r="E27" s="371">
        <v>9609.6</v>
      </c>
      <c r="F27" s="371">
        <f t="shared" si="3"/>
        <v>800.80000000000007</v>
      </c>
      <c r="G27" s="371">
        <f t="shared" si="4"/>
        <v>800.80000000000007</v>
      </c>
      <c r="H27" s="372">
        <f t="shared" ref="H27" si="22">D27/D26-1</f>
        <v>0</v>
      </c>
      <c r="I27" s="373">
        <f t="shared" ref="I27" si="23">H27</f>
        <v>0</v>
      </c>
      <c r="J27" s="371">
        <v>14918.9</v>
      </c>
      <c r="K27" s="374">
        <v>14918.9</v>
      </c>
      <c r="L27" s="374">
        <f t="shared" ref="L27" si="24">J27/12</f>
        <v>1243.2416666666666</v>
      </c>
      <c r="M27" s="374">
        <f t="shared" ref="M27" si="25">K27/12</f>
        <v>1243.2416666666666</v>
      </c>
      <c r="N27" s="259">
        <f>J27/J26-1</f>
        <v>0</v>
      </c>
      <c r="O27" s="260">
        <f>N27</f>
        <v>0</v>
      </c>
    </row>
    <row r="28" spans="2:15" ht="15" customHeight="1" x14ac:dyDescent="0.25">
      <c r="B28" s="161">
        <f t="shared" si="2"/>
        <v>2017</v>
      </c>
      <c r="C28" s="370">
        <v>42826</v>
      </c>
      <c r="D28" s="371">
        <v>9638.42</v>
      </c>
      <c r="E28" s="371">
        <v>9638.42</v>
      </c>
      <c r="F28" s="371">
        <f t="shared" ref="F28:F37" si="26">D28/12</f>
        <v>803.20166666666671</v>
      </c>
      <c r="G28" s="371">
        <f t="shared" ref="G28:G37" si="27">E28/12</f>
        <v>803.20166666666671</v>
      </c>
      <c r="H28" s="372">
        <f t="shared" ref="H28:H37" si="28">D28/D27-1</f>
        <v>2.9990842490841274E-3</v>
      </c>
      <c r="I28" s="373">
        <f t="shared" ref="I28:I37" si="29">H28</f>
        <v>2.9990842490841274E-3</v>
      </c>
      <c r="J28" s="371">
        <v>14963.65</v>
      </c>
      <c r="K28" s="374">
        <v>14963.65</v>
      </c>
      <c r="L28" s="374">
        <f t="shared" ref="L28:L37" si="30">J28/12</f>
        <v>1246.9708333333333</v>
      </c>
      <c r="M28" s="374">
        <f t="shared" ref="M28:M37" si="31">K28/12</f>
        <v>1246.9708333333333</v>
      </c>
      <c r="N28" s="259">
        <f t="shared" ref="N28:N37" si="32">J28/J27-1</f>
        <v>2.9995509052276326E-3</v>
      </c>
      <c r="O28" s="260">
        <f t="shared" ref="O28:O37" si="33">N28</f>
        <v>2.9995509052276326E-3</v>
      </c>
    </row>
    <row r="29" spans="2:15" ht="15" customHeight="1" x14ac:dyDescent="0.25">
      <c r="B29" s="161">
        <f t="shared" si="2"/>
        <v>2018</v>
      </c>
      <c r="C29" s="370">
        <v>43101</v>
      </c>
      <c r="D29" s="371">
        <v>9638.42</v>
      </c>
      <c r="E29" s="371">
        <v>9638.42</v>
      </c>
      <c r="F29" s="371">
        <f t="shared" si="26"/>
        <v>803.20166666666671</v>
      </c>
      <c r="G29" s="371">
        <f t="shared" si="27"/>
        <v>803.20166666666671</v>
      </c>
      <c r="H29" s="372">
        <f t="shared" si="28"/>
        <v>0</v>
      </c>
      <c r="I29" s="373">
        <f t="shared" si="29"/>
        <v>0</v>
      </c>
      <c r="J29" s="371">
        <v>14963.65</v>
      </c>
      <c r="K29" s="374">
        <v>14963.65</v>
      </c>
      <c r="L29" s="374">
        <f t="shared" si="30"/>
        <v>1246.9708333333333</v>
      </c>
      <c r="M29" s="374">
        <f t="shared" si="31"/>
        <v>1246.9708333333333</v>
      </c>
      <c r="N29" s="259">
        <f t="shared" si="32"/>
        <v>0</v>
      </c>
      <c r="O29" s="260">
        <f t="shared" si="33"/>
        <v>0</v>
      </c>
    </row>
    <row r="30" spans="2:15" ht="15" customHeight="1" x14ac:dyDescent="0.25">
      <c r="B30" s="161">
        <f t="shared" si="2"/>
        <v>2018</v>
      </c>
      <c r="C30" s="370">
        <v>43191</v>
      </c>
      <c r="D30" s="371">
        <v>9998.4</v>
      </c>
      <c r="E30" s="371">
        <v>9998.4</v>
      </c>
      <c r="F30" s="371">
        <f t="shared" si="26"/>
        <v>833.19999999999993</v>
      </c>
      <c r="G30" s="371">
        <f t="shared" si="27"/>
        <v>833.19999999999993</v>
      </c>
      <c r="H30" s="372">
        <f t="shared" si="28"/>
        <v>3.7348445077097558E-2</v>
      </c>
      <c r="I30" s="373">
        <f t="shared" si="29"/>
        <v>3.7348445077097558E-2</v>
      </c>
      <c r="J30" s="371">
        <v>15522.54</v>
      </c>
      <c r="K30" s="374">
        <v>15522.54</v>
      </c>
      <c r="L30" s="374">
        <f t="shared" si="30"/>
        <v>1293.5450000000001</v>
      </c>
      <c r="M30" s="374">
        <f t="shared" si="31"/>
        <v>1293.5450000000001</v>
      </c>
      <c r="N30" s="259">
        <f t="shared" si="32"/>
        <v>3.7349844456399328E-2</v>
      </c>
      <c r="O30" s="260">
        <f t="shared" si="33"/>
        <v>3.7349844456399328E-2</v>
      </c>
    </row>
    <row r="31" spans="2:15" ht="15" customHeight="1" x14ac:dyDescent="0.25">
      <c r="B31" s="161">
        <f t="shared" si="2"/>
        <v>2019</v>
      </c>
      <c r="C31" s="370">
        <v>43466</v>
      </c>
      <c r="D31" s="371">
        <v>10418.4</v>
      </c>
      <c r="E31" s="371">
        <v>10418.4</v>
      </c>
      <c r="F31" s="371">
        <f t="shared" si="26"/>
        <v>868.19999999999993</v>
      </c>
      <c r="G31" s="371">
        <f t="shared" si="27"/>
        <v>868.19999999999993</v>
      </c>
      <c r="H31" s="372">
        <f t="shared" si="28"/>
        <v>4.2006721075372067E-2</v>
      </c>
      <c r="I31" s="373">
        <f t="shared" si="29"/>
        <v>4.2006721075372067E-2</v>
      </c>
      <c r="J31" s="371">
        <v>16174.59</v>
      </c>
      <c r="K31" s="374">
        <v>16174.59</v>
      </c>
      <c r="L31" s="374">
        <f t="shared" si="30"/>
        <v>1347.8824999999999</v>
      </c>
      <c r="M31" s="374">
        <f t="shared" si="31"/>
        <v>1347.8824999999999</v>
      </c>
      <c r="N31" s="259">
        <f t="shared" si="32"/>
        <v>4.2006656127154374E-2</v>
      </c>
      <c r="O31" s="260">
        <f t="shared" si="33"/>
        <v>4.2006656127154374E-2</v>
      </c>
    </row>
    <row r="32" spans="2:15" ht="15" customHeight="1" x14ac:dyDescent="0.25">
      <c r="B32" s="161">
        <f t="shared" si="2"/>
        <v>2020</v>
      </c>
      <c r="C32" s="370">
        <v>43831</v>
      </c>
      <c r="D32" s="371">
        <v>10838.4</v>
      </c>
      <c r="E32" s="371">
        <v>10838.4</v>
      </c>
      <c r="F32" s="371">
        <f t="shared" si="26"/>
        <v>903.19999999999993</v>
      </c>
      <c r="G32" s="371">
        <f t="shared" si="27"/>
        <v>903.19999999999993</v>
      </c>
      <c r="H32" s="372">
        <f t="shared" si="28"/>
        <v>4.0313291868233181E-2</v>
      </c>
      <c r="I32" s="373">
        <f t="shared" si="29"/>
        <v>4.0313291868233181E-2</v>
      </c>
      <c r="J32" s="371">
        <v>16826.64</v>
      </c>
      <c r="K32" s="374">
        <v>16826.64</v>
      </c>
      <c r="L32" s="374">
        <f t="shared" si="30"/>
        <v>1402.22</v>
      </c>
      <c r="M32" s="374">
        <f t="shared" si="31"/>
        <v>1402.22</v>
      </c>
      <c r="N32" s="259">
        <f t="shared" si="32"/>
        <v>4.0313232051013337E-2</v>
      </c>
      <c r="O32" s="260">
        <f t="shared" si="33"/>
        <v>4.0313232051013337E-2</v>
      </c>
    </row>
    <row r="33" spans="2:15" ht="15" customHeight="1" x14ac:dyDescent="0.25">
      <c r="B33" s="161">
        <f t="shared" si="2"/>
        <v>2021</v>
      </c>
      <c r="C33" s="370">
        <v>44197</v>
      </c>
      <c r="D33" s="371">
        <v>10881.75</v>
      </c>
      <c r="E33" s="371">
        <v>10881.75</v>
      </c>
      <c r="F33" s="371">
        <f t="shared" si="26"/>
        <v>906.8125</v>
      </c>
      <c r="G33" s="371">
        <f t="shared" si="27"/>
        <v>906.8125</v>
      </c>
      <c r="H33" s="372">
        <f t="shared" si="28"/>
        <v>3.9996678476528214E-3</v>
      </c>
      <c r="I33" s="373">
        <f t="shared" si="29"/>
        <v>3.9996678476528214E-3</v>
      </c>
      <c r="J33" s="371">
        <v>16893.939999999999</v>
      </c>
      <c r="K33" s="374">
        <v>16893.939999999999</v>
      </c>
      <c r="L33" s="374">
        <f t="shared" si="30"/>
        <v>1407.8283333333331</v>
      </c>
      <c r="M33" s="374">
        <f t="shared" si="31"/>
        <v>1407.8283333333331</v>
      </c>
      <c r="N33" s="259">
        <f t="shared" si="32"/>
        <v>3.9996101420127772E-3</v>
      </c>
      <c r="O33" s="260">
        <f t="shared" si="33"/>
        <v>3.9996101420127772E-3</v>
      </c>
    </row>
    <row r="34" spans="2:15" ht="15" customHeight="1" x14ac:dyDescent="0.25">
      <c r="B34" s="161">
        <f t="shared" si="2"/>
        <v>2022</v>
      </c>
      <c r="C34" s="370">
        <v>44562</v>
      </c>
      <c r="D34" s="371">
        <v>11001.44</v>
      </c>
      <c r="E34" s="371">
        <v>11001.44</v>
      </c>
      <c r="F34" s="371">
        <f t="shared" si="26"/>
        <v>916.78666666666675</v>
      </c>
      <c r="G34" s="371">
        <f t="shared" si="27"/>
        <v>916.78666666666675</v>
      </c>
      <c r="H34" s="372">
        <f t="shared" si="28"/>
        <v>1.0999149952902743E-2</v>
      </c>
      <c r="I34" s="373">
        <f t="shared" si="29"/>
        <v>1.0999149952902743E-2</v>
      </c>
      <c r="J34" s="371">
        <v>17079.77</v>
      </c>
      <c r="K34" s="374">
        <v>17079.77</v>
      </c>
      <c r="L34" s="374">
        <f t="shared" si="30"/>
        <v>1423.3141666666668</v>
      </c>
      <c r="M34" s="374">
        <f t="shared" si="31"/>
        <v>1423.3141666666668</v>
      </c>
      <c r="N34" s="259">
        <f t="shared" si="32"/>
        <v>1.0999802295971417E-2</v>
      </c>
      <c r="O34" s="260">
        <f t="shared" si="33"/>
        <v>1.0999802295971417E-2</v>
      </c>
    </row>
    <row r="35" spans="2:15" ht="15" customHeight="1" x14ac:dyDescent="0.25">
      <c r="B35" s="161">
        <f t="shared" si="2"/>
        <v>2022</v>
      </c>
      <c r="C35" s="370">
        <v>44743</v>
      </c>
      <c r="D35" s="371">
        <v>11441.49</v>
      </c>
      <c r="E35" s="371">
        <v>11441.49</v>
      </c>
      <c r="F35" s="371">
        <f t="shared" si="26"/>
        <v>953.45749999999998</v>
      </c>
      <c r="G35" s="371">
        <f t="shared" si="27"/>
        <v>953.45749999999998</v>
      </c>
      <c r="H35" s="372">
        <f t="shared" si="28"/>
        <v>3.9999309181343534E-2</v>
      </c>
      <c r="I35" s="373">
        <f t="shared" si="29"/>
        <v>3.9999309181343534E-2</v>
      </c>
      <c r="J35" s="371">
        <v>17762.960800000001</v>
      </c>
      <c r="K35" s="374">
        <v>17762.960800000001</v>
      </c>
      <c r="L35" s="374">
        <f t="shared" si="30"/>
        <v>1480.2467333333334</v>
      </c>
      <c r="M35" s="374">
        <f t="shared" si="31"/>
        <v>1480.2467333333334</v>
      </c>
      <c r="N35" s="259">
        <f t="shared" si="32"/>
        <v>4.0000000000000036E-2</v>
      </c>
      <c r="O35" s="260">
        <f t="shared" si="33"/>
        <v>4.0000000000000036E-2</v>
      </c>
    </row>
    <row r="36" spans="2:15" ht="15" customHeight="1" x14ac:dyDescent="0.25">
      <c r="B36" s="161">
        <f t="shared" si="2"/>
        <v>2023</v>
      </c>
      <c r="C36" s="370">
        <v>44927</v>
      </c>
      <c r="D36" s="371">
        <v>11533.02</v>
      </c>
      <c r="E36" s="371">
        <v>11533.02</v>
      </c>
      <c r="F36" s="371">
        <f t="shared" si="26"/>
        <v>961.08500000000004</v>
      </c>
      <c r="G36" s="371">
        <f t="shared" si="27"/>
        <v>961.08500000000004</v>
      </c>
      <c r="H36" s="372">
        <f t="shared" si="28"/>
        <v>7.9998321896885827E-3</v>
      </c>
      <c r="I36" s="373">
        <f t="shared" si="29"/>
        <v>7.9998321896885827E-3</v>
      </c>
      <c r="J36" s="371">
        <v>17905.060000000001</v>
      </c>
      <c r="K36" s="374">
        <v>17905.060000000001</v>
      </c>
      <c r="L36" s="374">
        <f t="shared" si="30"/>
        <v>1492.0883333333334</v>
      </c>
      <c r="M36" s="374">
        <f t="shared" si="31"/>
        <v>1492.0883333333334</v>
      </c>
      <c r="N36" s="259">
        <f t="shared" si="32"/>
        <v>7.9997474294939419E-3</v>
      </c>
      <c r="O36" s="260">
        <f t="shared" si="33"/>
        <v>7.9997474294939419E-3</v>
      </c>
    </row>
    <row r="37" spans="2:15" ht="15" customHeight="1" x14ac:dyDescent="0.25">
      <c r="B37" s="161">
        <f t="shared" si="2"/>
        <v>2024</v>
      </c>
      <c r="C37" s="370">
        <v>45292</v>
      </c>
      <c r="D37" s="371">
        <v>12144.27</v>
      </c>
      <c r="E37" s="371">
        <v>12144.27</v>
      </c>
      <c r="F37" s="371">
        <f t="shared" si="26"/>
        <v>1012.0225</v>
      </c>
      <c r="G37" s="371">
        <f t="shared" si="27"/>
        <v>1012.0225</v>
      </c>
      <c r="H37" s="372">
        <f t="shared" si="28"/>
        <v>5.2999994797546579E-2</v>
      </c>
      <c r="I37" s="373">
        <f t="shared" si="29"/>
        <v>5.2999994797546579E-2</v>
      </c>
      <c r="J37" s="371">
        <v>18854.02</v>
      </c>
      <c r="K37" s="374">
        <v>18854.02</v>
      </c>
      <c r="L37" s="374">
        <f t="shared" si="30"/>
        <v>1571.1683333333333</v>
      </c>
      <c r="M37" s="374">
        <f t="shared" si="31"/>
        <v>1571.1683333333333</v>
      </c>
      <c r="N37" s="259">
        <f t="shared" si="32"/>
        <v>5.2999543145904049E-2</v>
      </c>
      <c r="O37" s="260">
        <f t="shared" si="33"/>
        <v>5.2999543145904049E-2</v>
      </c>
    </row>
    <row r="38" spans="2:15" ht="15" customHeight="1" x14ac:dyDescent="0.25">
      <c r="B38" s="161">
        <f t="shared" ref="B38" si="34">YEAR(C38)</f>
        <v>2025</v>
      </c>
      <c r="C38" s="370">
        <v>45658</v>
      </c>
      <c r="D38" s="371">
        <v>12411.44</v>
      </c>
      <c r="E38" s="371">
        <v>12411.44</v>
      </c>
      <c r="F38" s="371">
        <f t="shared" ref="F38" si="35">D38/12</f>
        <v>1034.2866666666666</v>
      </c>
      <c r="G38" s="371">
        <f t="shared" ref="G38" si="36">E38/12</f>
        <v>1034.2866666666666</v>
      </c>
      <c r="H38" s="372">
        <f t="shared" ref="H38" si="37">D38/D37-1</f>
        <v>2.1999675567160537E-2</v>
      </c>
      <c r="I38" s="373">
        <f t="shared" ref="I38" si="38">H38</f>
        <v>2.1999675567160537E-2</v>
      </c>
      <c r="J38" s="371">
        <v>19268.8</v>
      </c>
      <c r="K38" s="374">
        <v>19268.8</v>
      </c>
      <c r="L38" s="374">
        <f t="shared" ref="L38" si="39">J38/12</f>
        <v>1605.7333333333333</v>
      </c>
      <c r="M38" s="374">
        <f t="shared" ref="M38" si="40">K38/12</f>
        <v>1605.7333333333333</v>
      </c>
      <c r="N38" s="259">
        <f t="shared" ref="N38" si="41">J38/J37-1</f>
        <v>2.1999552350108864E-2</v>
      </c>
      <c r="O38" s="260">
        <f t="shared" ref="O38" si="42">N38</f>
        <v>2.1999552350108864E-2</v>
      </c>
    </row>
    <row r="39" spans="2:15" ht="15" customHeight="1" x14ac:dyDescent="0.25">
      <c r="B39" s="117">
        <v>2026</v>
      </c>
      <c r="C39" s="307">
        <f t="shared" ref="C39:C40" si="43">DATE(B39,1,1)</f>
        <v>46023</v>
      </c>
      <c r="D39" s="94">
        <f t="shared" ref="D39:D40" si="44">D38*(1+I39)</f>
        <v>12560.377280000001</v>
      </c>
      <c r="E39" s="94">
        <f>D39</f>
        <v>12560.377280000001</v>
      </c>
      <c r="F39" s="94">
        <f t="shared" ref="F39:F81" si="45">D39/12</f>
        <v>1046.6981066666667</v>
      </c>
      <c r="G39" s="94">
        <f t="shared" si="0"/>
        <v>1046.6981066666667</v>
      </c>
      <c r="H39" s="90">
        <f>Revalo_RB!H87</f>
        <v>1.2E-2</v>
      </c>
      <c r="I39" s="91">
        <f>H39</f>
        <v>1.2E-2</v>
      </c>
      <c r="J39" s="94">
        <f t="shared" ref="J39:J40" si="46">J38*D39/D38</f>
        <v>19500.025599999997</v>
      </c>
      <c r="K39" s="95">
        <f t="shared" ref="K39:K40" si="47">J39</f>
        <v>19500.025599999997</v>
      </c>
      <c r="L39" s="95">
        <f t="shared" si="7"/>
        <v>1625.0021333333332</v>
      </c>
      <c r="M39" s="95">
        <f t="shared" si="1"/>
        <v>1625.0021333333332</v>
      </c>
      <c r="N39" s="109">
        <f t="shared" ref="N39:N40" si="48">I39</f>
        <v>1.2E-2</v>
      </c>
      <c r="O39" s="308">
        <f t="shared" ref="O39:O40" si="49">K39/K38-1</f>
        <v>1.1999999999999789E-2</v>
      </c>
    </row>
    <row r="40" spans="2:15" ht="15" customHeight="1" x14ac:dyDescent="0.25">
      <c r="B40" s="117">
        <v>2027</v>
      </c>
      <c r="C40" s="307">
        <f t="shared" si="43"/>
        <v>46388</v>
      </c>
      <c r="D40" s="94">
        <f t="shared" si="44"/>
        <v>12736.222561920002</v>
      </c>
      <c r="E40" s="94">
        <f>D40</f>
        <v>12736.222561920002</v>
      </c>
      <c r="F40" s="94">
        <f t="shared" si="45"/>
        <v>1061.3518801600001</v>
      </c>
      <c r="G40" s="94">
        <f t="shared" si="0"/>
        <v>1061.3518801600001</v>
      </c>
      <c r="H40" s="90">
        <f>Revalo_RB!H88</f>
        <v>1.4E-2</v>
      </c>
      <c r="I40" s="91">
        <f t="shared" ref="I40" si="50">H40</f>
        <v>1.4E-2</v>
      </c>
      <c r="J40" s="94">
        <f t="shared" si="46"/>
        <v>19773.025958399998</v>
      </c>
      <c r="K40" s="95">
        <f t="shared" si="47"/>
        <v>19773.025958399998</v>
      </c>
      <c r="L40" s="95">
        <f t="shared" si="7"/>
        <v>1647.7521631999998</v>
      </c>
      <c r="M40" s="95">
        <f t="shared" si="1"/>
        <v>1647.7521631999998</v>
      </c>
      <c r="N40" s="109">
        <f t="shared" si="48"/>
        <v>1.4E-2</v>
      </c>
      <c r="O40" s="308">
        <f t="shared" si="49"/>
        <v>1.4000000000000012E-2</v>
      </c>
    </row>
    <row r="41" spans="2:15" ht="15" customHeight="1" x14ac:dyDescent="0.25">
      <c r="B41" s="117">
        <v>2028</v>
      </c>
      <c r="C41" s="307">
        <f t="shared" ref="C41:C83" si="51">DATE(B41,1,1)</f>
        <v>46753</v>
      </c>
      <c r="D41" s="94">
        <f t="shared" ref="D41:D83" si="52">D40*(1+I41)</f>
        <v>12952.738345472641</v>
      </c>
      <c r="E41" s="94">
        <f t="shared" ref="E41:E83" si="53">D41</f>
        <v>12952.738345472641</v>
      </c>
      <c r="F41" s="94">
        <f t="shared" si="45"/>
        <v>1079.39486212272</v>
      </c>
      <c r="G41" s="94">
        <f t="shared" si="0"/>
        <v>1079.39486212272</v>
      </c>
      <c r="H41" s="90">
        <f>Revalo_RB!H89</f>
        <v>1.7000000000000001E-2</v>
      </c>
      <c r="I41" s="91">
        <f t="shared" ref="I41:I83" si="54">H41</f>
        <v>1.7000000000000001E-2</v>
      </c>
      <c r="J41" s="94">
        <f t="shared" ref="J41:J83" si="55">J40*D41/D40</f>
        <v>20109.167399692797</v>
      </c>
      <c r="K41" s="95">
        <f t="shared" ref="K41:K83" si="56">J41</f>
        <v>20109.167399692797</v>
      </c>
      <c r="L41" s="95">
        <f t="shared" si="7"/>
        <v>1675.7639499743998</v>
      </c>
      <c r="M41" s="95">
        <f t="shared" si="1"/>
        <v>1675.7639499743998</v>
      </c>
      <c r="N41" s="109">
        <f t="shared" ref="N41:N83" si="57">I41</f>
        <v>1.7000000000000001E-2</v>
      </c>
      <c r="O41" s="308">
        <f t="shared" ref="O41:O83" si="58">K41/K40-1</f>
        <v>1.6999999999999904E-2</v>
      </c>
    </row>
    <row r="42" spans="2:15" ht="15" customHeight="1" x14ac:dyDescent="0.25">
      <c r="B42" s="117">
        <v>2029</v>
      </c>
      <c r="C42" s="307">
        <f t="shared" si="51"/>
        <v>47119</v>
      </c>
      <c r="D42" s="94">
        <f t="shared" si="52"/>
        <v>13185.887635691148</v>
      </c>
      <c r="E42" s="94">
        <f t="shared" si="53"/>
        <v>13185.887635691148</v>
      </c>
      <c r="F42" s="94">
        <f t="shared" si="45"/>
        <v>1098.8239696409289</v>
      </c>
      <c r="G42" s="94">
        <f t="shared" si="0"/>
        <v>1098.8239696409289</v>
      </c>
      <c r="H42" s="90">
        <f>Revalo_RB!H90</f>
        <v>1.7999999999999999E-2</v>
      </c>
      <c r="I42" s="91">
        <f t="shared" si="54"/>
        <v>1.7999999999999999E-2</v>
      </c>
      <c r="J42" s="94">
        <f t="shared" si="55"/>
        <v>20471.132412887266</v>
      </c>
      <c r="K42" s="95">
        <f t="shared" si="56"/>
        <v>20471.132412887266</v>
      </c>
      <c r="L42" s="95">
        <f t="shared" si="7"/>
        <v>1705.9277010739388</v>
      </c>
      <c r="M42" s="95">
        <f t="shared" si="1"/>
        <v>1705.9277010739388</v>
      </c>
      <c r="N42" s="109">
        <f t="shared" si="57"/>
        <v>1.7999999999999999E-2</v>
      </c>
      <c r="O42" s="308">
        <f t="shared" si="58"/>
        <v>1.8000000000000016E-2</v>
      </c>
    </row>
    <row r="43" spans="2:15" ht="15" customHeight="1" x14ac:dyDescent="0.25">
      <c r="B43" s="356">
        <v>2030</v>
      </c>
      <c r="C43" s="419">
        <f t="shared" si="51"/>
        <v>47484</v>
      </c>
      <c r="D43" s="420">
        <f t="shared" si="52"/>
        <v>13416.640669315744</v>
      </c>
      <c r="E43" s="420">
        <f t="shared" si="53"/>
        <v>13416.640669315744</v>
      </c>
      <c r="F43" s="420">
        <f t="shared" si="45"/>
        <v>1118.0533891096454</v>
      </c>
      <c r="G43" s="420">
        <f t="shared" si="0"/>
        <v>1118.0533891096454</v>
      </c>
      <c r="H43" s="421">
        <f>Revalo_RB!H91</f>
        <v>1.7500000000000071E-2</v>
      </c>
      <c r="I43" s="389">
        <f t="shared" si="54"/>
        <v>1.7500000000000071E-2</v>
      </c>
      <c r="J43" s="420">
        <f t="shared" si="55"/>
        <v>20829.377230112797</v>
      </c>
      <c r="K43" s="422">
        <f t="shared" si="56"/>
        <v>20829.377230112797</v>
      </c>
      <c r="L43" s="422">
        <f t="shared" si="7"/>
        <v>1735.7814358427331</v>
      </c>
      <c r="M43" s="422">
        <f t="shared" si="1"/>
        <v>1735.7814358427331</v>
      </c>
      <c r="N43" s="379">
        <f t="shared" si="57"/>
        <v>1.7500000000000071E-2</v>
      </c>
      <c r="O43" s="423">
        <f t="shared" si="58"/>
        <v>1.7500000000000293E-2</v>
      </c>
    </row>
    <row r="44" spans="2:15" ht="15" customHeight="1" x14ac:dyDescent="0.25">
      <c r="B44" s="356">
        <v>2031</v>
      </c>
      <c r="C44" s="419">
        <f t="shared" si="51"/>
        <v>47849</v>
      </c>
      <c r="D44" s="420">
        <f t="shared" si="52"/>
        <v>13651.431881028771</v>
      </c>
      <c r="E44" s="420">
        <f t="shared" si="53"/>
        <v>13651.431881028771</v>
      </c>
      <c r="F44" s="420">
        <f t="shared" si="45"/>
        <v>1137.6193234190644</v>
      </c>
      <c r="G44" s="420">
        <f t="shared" si="0"/>
        <v>1137.6193234190644</v>
      </c>
      <c r="H44" s="421">
        <f>Revalo_RB!H92</f>
        <v>1.7500000000000071E-2</v>
      </c>
      <c r="I44" s="389">
        <f t="shared" si="54"/>
        <v>1.7500000000000071E-2</v>
      </c>
      <c r="J44" s="420">
        <f t="shared" si="55"/>
        <v>21193.891331639774</v>
      </c>
      <c r="K44" s="422">
        <f t="shared" si="56"/>
        <v>21193.891331639774</v>
      </c>
      <c r="L44" s="422">
        <f t="shared" si="7"/>
        <v>1766.1576109699811</v>
      </c>
      <c r="M44" s="422">
        <f t="shared" si="1"/>
        <v>1766.1576109699811</v>
      </c>
      <c r="N44" s="379">
        <f t="shared" si="57"/>
        <v>1.7500000000000071E-2</v>
      </c>
      <c r="O44" s="423">
        <f t="shared" si="58"/>
        <v>1.7500000000000071E-2</v>
      </c>
    </row>
    <row r="45" spans="2:15" ht="15" customHeight="1" x14ac:dyDescent="0.25">
      <c r="B45" s="356">
        <v>2032</v>
      </c>
      <c r="C45" s="419">
        <f t="shared" si="51"/>
        <v>48214</v>
      </c>
      <c r="D45" s="420">
        <f t="shared" si="52"/>
        <v>13890.331938946776</v>
      </c>
      <c r="E45" s="420">
        <f t="shared" si="53"/>
        <v>13890.331938946776</v>
      </c>
      <c r="F45" s="420">
        <f t="shared" si="45"/>
        <v>1157.527661578898</v>
      </c>
      <c r="G45" s="420">
        <f t="shared" si="0"/>
        <v>1157.527661578898</v>
      </c>
      <c r="H45" s="421">
        <f>Revalo_RB!H93</f>
        <v>1.7500000000000071E-2</v>
      </c>
      <c r="I45" s="389">
        <f t="shared" si="54"/>
        <v>1.7500000000000071E-2</v>
      </c>
      <c r="J45" s="420">
        <f t="shared" si="55"/>
        <v>21564.784429943473</v>
      </c>
      <c r="K45" s="422">
        <f t="shared" si="56"/>
        <v>21564.784429943473</v>
      </c>
      <c r="L45" s="422">
        <f t="shared" si="7"/>
        <v>1797.0653691619561</v>
      </c>
      <c r="M45" s="422">
        <f t="shared" si="1"/>
        <v>1797.0653691619561</v>
      </c>
      <c r="N45" s="379">
        <f t="shared" si="57"/>
        <v>1.7500000000000071E-2</v>
      </c>
      <c r="O45" s="423">
        <f t="shared" si="58"/>
        <v>1.7500000000000071E-2</v>
      </c>
    </row>
    <row r="46" spans="2:15" ht="15" customHeight="1" x14ac:dyDescent="0.25">
      <c r="B46" s="356">
        <v>2033</v>
      </c>
      <c r="C46" s="419">
        <f t="shared" si="51"/>
        <v>48580</v>
      </c>
      <c r="D46" s="420">
        <f t="shared" si="52"/>
        <v>14133.412747878345</v>
      </c>
      <c r="E46" s="420">
        <f t="shared" si="53"/>
        <v>14133.412747878345</v>
      </c>
      <c r="F46" s="420">
        <f t="shared" si="45"/>
        <v>1177.7843956565287</v>
      </c>
      <c r="G46" s="420">
        <f t="shared" si="0"/>
        <v>1177.7843956565287</v>
      </c>
      <c r="H46" s="421">
        <f>Revalo_RB!H94</f>
        <v>1.7500000000000071E-2</v>
      </c>
      <c r="I46" s="389">
        <f t="shared" si="54"/>
        <v>1.7500000000000071E-2</v>
      </c>
      <c r="J46" s="420">
        <f t="shared" si="55"/>
        <v>21942.168157467484</v>
      </c>
      <c r="K46" s="422">
        <f t="shared" si="56"/>
        <v>21942.168157467484</v>
      </c>
      <c r="L46" s="422">
        <f t="shared" si="7"/>
        <v>1828.5140131222904</v>
      </c>
      <c r="M46" s="422">
        <f t="shared" si="1"/>
        <v>1828.5140131222904</v>
      </c>
      <c r="N46" s="379">
        <f t="shared" si="57"/>
        <v>1.7500000000000071E-2</v>
      </c>
      <c r="O46" s="423">
        <f t="shared" si="58"/>
        <v>1.7500000000000071E-2</v>
      </c>
    </row>
    <row r="47" spans="2:15" ht="15" customHeight="1" x14ac:dyDescent="0.25">
      <c r="B47" s="356">
        <v>2034</v>
      </c>
      <c r="C47" s="419">
        <f t="shared" si="51"/>
        <v>48945</v>
      </c>
      <c r="D47" s="420">
        <f t="shared" si="52"/>
        <v>14380.747470966216</v>
      </c>
      <c r="E47" s="420">
        <f t="shared" si="53"/>
        <v>14380.747470966216</v>
      </c>
      <c r="F47" s="420">
        <f t="shared" si="45"/>
        <v>1198.395622580518</v>
      </c>
      <c r="G47" s="420">
        <f t="shared" si="0"/>
        <v>1198.395622580518</v>
      </c>
      <c r="H47" s="421">
        <f>Revalo_RB!H95</f>
        <v>1.7500000000000071E-2</v>
      </c>
      <c r="I47" s="389">
        <f t="shared" si="54"/>
        <v>1.7500000000000071E-2</v>
      </c>
      <c r="J47" s="420">
        <f t="shared" si="55"/>
        <v>22326.156100223165</v>
      </c>
      <c r="K47" s="422">
        <f t="shared" si="56"/>
        <v>22326.156100223165</v>
      </c>
      <c r="L47" s="422">
        <f t="shared" si="7"/>
        <v>1860.5130083519305</v>
      </c>
      <c r="M47" s="422">
        <f t="shared" si="1"/>
        <v>1860.5130083519305</v>
      </c>
      <c r="N47" s="379">
        <f t="shared" si="57"/>
        <v>1.7500000000000071E-2</v>
      </c>
      <c r="O47" s="423">
        <f t="shared" si="58"/>
        <v>1.7500000000000071E-2</v>
      </c>
    </row>
    <row r="48" spans="2:15" ht="15" customHeight="1" x14ac:dyDescent="0.25">
      <c r="B48" s="356">
        <v>2035</v>
      </c>
      <c r="C48" s="419">
        <f t="shared" si="51"/>
        <v>49310</v>
      </c>
      <c r="D48" s="420">
        <f t="shared" si="52"/>
        <v>14632.410551708126</v>
      </c>
      <c r="E48" s="420">
        <f t="shared" si="53"/>
        <v>14632.410551708126</v>
      </c>
      <c r="F48" s="420">
        <f t="shared" si="45"/>
        <v>1219.3675459756771</v>
      </c>
      <c r="G48" s="420">
        <f t="shared" si="0"/>
        <v>1219.3675459756771</v>
      </c>
      <c r="H48" s="421">
        <f>Revalo_RB!H96</f>
        <v>1.7500000000000071E-2</v>
      </c>
      <c r="I48" s="389">
        <f t="shared" si="54"/>
        <v>1.7500000000000071E-2</v>
      </c>
      <c r="J48" s="420">
        <f t="shared" si="55"/>
        <v>22716.863831977069</v>
      </c>
      <c r="K48" s="422">
        <f t="shared" si="56"/>
        <v>22716.863831977069</v>
      </c>
      <c r="L48" s="422">
        <f t="shared" si="7"/>
        <v>1893.0719859980891</v>
      </c>
      <c r="M48" s="422">
        <f t="shared" si="1"/>
        <v>1893.0719859980891</v>
      </c>
      <c r="N48" s="379">
        <f t="shared" si="57"/>
        <v>1.7500000000000071E-2</v>
      </c>
      <c r="O48" s="423">
        <f t="shared" si="58"/>
        <v>1.7499999999999849E-2</v>
      </c>
    </row>
    <row r="49" spans="2:15" ht="15" customHeight="1" x14ac:dyDescent="0.25">
      <c r="B49" s="356">
        <v>2036</v>
      </c>
      <c r="C49" s="419">
        <f t="shared" si="51"/>
        <v>49675</v>
      </c>
      <c r="D49" s="420">
        <f t="shared" si="52"/>
        <v>14888.47773636302</v>
      </c>
      <c r="E49" s="420">
        <f t="shared" si="53"/>
        <v>14888.47773636302</v>
      </c>
      <c r="F49" s="420">
        <f t="shared" si="45"/>
        <v>1240.7064780302517</v>
      </c>
      <c r="G49" s="420">
        <f t="shared" si="0"/>
        <v>1240.7064780302517</v>
      </c>
      <c r="H49" s="421">
        <f>Revalo_RB!H97</f>
        <v>1.7500000000000071E-2</v>
      </c>
      <c r="I49" s="389">
        <f t="shared" si="54"/>
        <v>1.7500000000000071E-2</v>
      </c>
      <c r="J49" s="420">
        <f t="shared" si="55"/>
        <v>23114.408949036668</v>
      </c>
      <c r="K49" s="422">
        <f t="shared" si="56"/>
        <v>23114.408949036668</v>
      </c>
      <c r="L49" s="422">
        <f t="shared" si="7"/>
        <v>1926.2007457530556</v>
      </c>
      <c r="M49" s="422">
        <f t="shared" si="1"/>
        <v>1926.2007457530556</v>
      </c>
      <c r="N49" s="379">
        <f t="shared" si="57"/>
        <v>1.7500000000000071E-2</v>
      </c>
      <c r="O49" s="423">
        <f t="shared" si="58"/>
        <v>1.7500000000000071E-2</v>
      </c>
    </row>
    <row r="50" spans="2:15" ht="15" customHeight="1" x14ac:dyDescent="0.25">
      <c r="B50" s="356">
        <v>2037</v>
      </c>
      <c r="C50" s="419">
        <f t="shared" si="51"/>
        <v>50041</v>
      </c>
      <c r="D50" s="420">
        <f t="shared" si="52"/>
        <v>15149.026096749374</v>
      </c>
      <c r="E50" s="420">
        <f t="shared" si="53"/>
        <v>15149.026096749374</v>
      </c>
      <c r="F50" s="420">
        <f t="shared" si="45"/>
        <v>1262.4188413957811</v>
      </c>
      <c r="G50" s="420">
        <f t="shared" si="0"/>
        <v>1262.4188413957811</v>
      </c>
      <c r="H50" s="421">
        <f>Revalo_RB!H98</f>
        <v>1.7500000000000071E-2</v>
      </c>
      <c r="I50" s="389">
        <f t="shared" si="54"/>
        <v>1.7500000000000071E-2</v>
      </c>
      <c r="J50" s="420">
        <f t="shared" si="55"/>
        <v>23518.911105644813</v>
      </c>
      <c r="K50" s="422">
        <f t="shared" si="56"/>
        <v>23518.911105644813</v>
      </c>
      <c r="L50" s="422">
        <f t="shared" si="7"/>
        <v>1959.9092588037345</v>
      </c>
      <c r="M50" s="422">
        <f t="shared" si="1"/>
        <v>1959.9092588037345</v>
      </c>
      <c r="N50" s="379">
        <f t="shared" si="57"/>
        <v>1.7500000000000071E-2</v>
      </c>
      <c r="O50" s="423">
        <f t="shared" si="58"/>
        <v>1.7500000000000071E-2</v>
      </c>
    </row>
    <row r="51" spans="2:15" ht="15" customHeight="1" x14ac:dyDescent="0.25">
      <c r="B51" s="356">
        <v>2038</v>
      </c>
      <c r="C51" s="419">
        <f t="shared" si="51"/>
        <v>50406</v>
      </c>
      <c r="D51" s="420">
        <f t="shared" si="52"/>
        <v>15414.134053442489</v>
      </c>
      <c r="E51" s="420">
        <f t="shared" si="53"/>
        <v>15414.134053442489</v>
      </c>
      <c r="F51" s="420">
        <f t="shared" si="45"/>
        <v>1284.5111711202073</v>
      </c>
      <c r="G51" s="420">
        <f t="shared" si="0"/>
        <v>1284.5111711202073</v>
      </c>
      <c r="H51" s="421">
        <f>Revalo_RB!H99</f>
        <v>1.7500000000000071E-2</v>
      </c>
      <c r="I51" s="389">
        <f t="shared" si="54"/>
        <v>1.7500000000000071E-2</v>
      </c>
      <c r="J51" s="420">
        <f t="shared" si="55"/>
        <v>23930.492049993598</v>
      </c>
      <c r="K51" s="422">
        <f t="shared" si="56"/>
        <v>23930.492049993598</v>
      </c>
      <c r="L51" s="422">
        <f t="shared" si="7"/>
        <v>1994.2076708327997</v>
      </c>
      <c r="M51" s="422">
        <f t="shared" si="1"/>
        <v>1994.2076708327997</v>
      </c>
      <c r="N51" s="379">
        <f t="shared" si="57"/>
        <v>1.7500000000000071E-2</v>
      </c>
      <c r="O51" s="423">
        <f t="shared" si="58"/>
        <v>1.7500000000000071E-2</v>
      </c>
    </row>
    <row r="52" spans="2:15" ht="15" customHeight="1" x14ac:dyDescent="0.25">
      <c r="B52" s="356">
        <v>2039</v>
      </c>
      <c r="C52" s="419">
        <f t="shared" si="51"/>
        <v>50771</v>
      </c>
      <c r="D52" s="420">
        <f t="shared" si="52"/>
        <v>15683.881399377733</v>
      </c>
      <c r="E52" s="420">
        <f t="shared" si="53"/>
        <v>15683.881399377733</v>
      </c>
      <c r="F52" s="420">
        <f t="shared" si="45"/>
        <v>1306.9901166148111</v>
      </c>
      <c r="G52" s="420">
        <f t="shared" si="0"/>
        <v>1306.9901166148111</v>
      </c>
      <c r="H52" s="421">
        <f>Revalo_RB!H100</f>
        <v>1.7500000000000071E-2</v>
      </c>
      <c r="I52" s="389">
        <f t="shared" si="54"/>
        <v>1.7500000000000071E-2</v>
      </c>
      <c r="J52" s="420">
        <f t="shared" si="55"/>
        <v>24349.275660868487</v>
      </c>
      <c r="K52" s="422">
        <f t="shared" si="56"/>
        <v>24349.275660868487</v>
      </c>
      <c r="L52" s="422">
        <f t="shared" si="7"/>
        <v>2029.106305072374</v>
      </c>
      <c r="M52" s="422">
        <f t="shared" si="1"/>
        <v>2029.106305072374</v>
      </c>
      <c r="N52" s="379">
        <f t="shared" si="57"/>
        <v>1.7500000000000071E-2</v>
      </c>
      <c r="O52" s="423">
        <f t="shared" si="58"/>
        <v>1.7500000000000071E-2</v>
      </c>
    </row>
    <row r="53" spans="2:15" ht="15" customHeight="1" x14ac:dyDescent="0.25">
      <c r="B53" s="356">
        <v>2040</v>
      </c>
      <c r="C53" s="419">
        <f t="shared" si="51"/>
        <v>51136</v>
      </c>
      <c r="D53" s="420">
        <f t="shared" si="52"/>
        <v>15958.349323866845</v>
      </c>
      <c r="E53" s="420">
        <f t="shared" si="53"/>
        <v>15958.349323866845</v>
      </c>
      <c r="F53" s="420">
        <f t="shared" si="45"/>
        <v>1329.8624436555704</v>
      </c>
      <c r="G53" s="420">
        <f t="shared" si="0"/>
        <v>1329.8624436555704</v>
      </c>
      <c r="H53" s="421">
        <f>Revalo_RB!H101</f>
        <v>1.7500000000000071E-2</v>
      </c>
      <c r="I53" s="389">
        <f t="shared" si="54"/>
        <v>1.7500000000000071E-2</v>
      </c>
      <c r="J53" s="420">
        <f t="shared" si="55"/>
        <v>24775.387984933688</v>
      </c>
      <c r="K53" s="422">
        <f t="shared" si="56"/>
        <v>24775.387984933688</v>
      </c>
      <c r="L53" s="422">
        <f t="shared" si="7"/>
        <v>2064.6156654111405</v>
      </c>
      <c r="M53" s="422">
        <f t="shared" si="1"/>
        <v>2064.6156654111405</v>
      </c>
      <c r="N53" s="379">
        <f t="shared" si="57"/>
        <v>1.7500000000000071E-2</v>
      </c>
      <c r="O53" s="423">
        <f t="shared" si="58"/>
        <v>1.7500000000000071E-2</v>
      </c>
    </row>
    <row r="54" spans="2:15" ht="15" customHeight="1" x14ac:dyDescent="0.25">
      <c r="B54" s="356">
        <v>2041</v>
      </c>
      <c r="C54" s="419">
        <f t="shared" si="51"/>
        <v>51502</v>
      </c>
      <c r="D54" s="420">
        <f t="shared" si="52"/>
        <v>16237.620437034517</v>
      </c>
      <c r="E54" s="420">
        <f t="shared" si="53"/>
        <v>16237.620437034517</v>
      </c>
      <c r="F54" s="420">
        <f t="shared" si="45"/>
        <v>1353.135036419543</v>
      </c>
      <c r="G54" s="420">
        <f t="shared" si="0"/>
        <v>1353.135036419543</v>
      </c>
      <c r="H54" s="421">
        <f>Revalo_RB!H102</f>
        <v>1.7500000000000071E-2</v>
      </c>
      <c r="I54" s="389">
        <f t="shared" si="54"/>
        <v>1.7500000000000071E-2</v>
      </c>
      <c r="J54" s="420">
        <f t="shared" si="55"/>
        <v>25208.957274670032</v>
      </c>
      <c r="K54" s="422">
        <f t="shared" si="56"/>
        <v>25208.957274670032</v>
      </c>
      <c r="L54" s="422">
        <f t="shared" si="7"/>
        <v>2100.7464395558359</v>
      </c>
      <c r="M54" s="422">
        <f t="shared" si="1"/>
        <v>2100.7464395558359</v>
      </c>
      <c r="N54" s="379">
        <f t="shared" si="57"/>
        <v>1.7500000000000071E-2</v>
      </c>
      <c r="O54" s="423">
        <f t="shared" si="58"/>
        <v>1.7500000000000293E-2</v>
      </c>
    </row>
    <row r="55" spans="2:15" ht="15" customHeight="1" x14ac:dyDescent="0.25">
      <c r="B55" s="356">
        <v>2042</v>
      </c>
      <c r="C55" s="419">
        <f t="shared" si="51"/>
        <v>51867</v>
      </c>
      <c r="D55" s="420">
        <f t="shared" si="52"/>
        <v>16521.778794682621</v>
      </c>
      <c r="E55" s="420">
        <f t="shared" si="53"/>
        <v>16521.778794682621</v>
      </c>
      <c r="F55" s="420">
        <f t="shared" si="45"/>
        <v>1376.8148995568852</v>
      </c>
      <c r="G55" s="420">
        <f t="shared" si="0"/>
        <v>1376.8148995568852</v>
      </c>
      <c r="H55" s="421">
        <f>Revalo_RB!H103</f>
        <v>1.7500000000000071E-2</v>
      </c>
      <c r="I55" s="389">
        <f t="shared" si="54"/>
        <v>1.7500000000000071E-2</v>
      </c>
      <c r="J55" s="420">
        <f t="shared" si="55"/>
        <v>25650.114026976757</v>
      </c>
      <c r="K55" s="422">
        <f t="shared" si="56"/>
        <v>25650.114026976757</v>
      </c>
      <c r="L55" s="422">
        <f t="shared" si="7"/>
        <v>2137.5095022480632</v>
      </c>
      <c r="M55" s="422">
        <f t="shared" si="1"/>
        <v>2137.5095022480632</v>
      </c>
      <c r="N55" s="379">
        <f t="shared" si="57"/>
        <v>1.7500000000000071E-2</v>
      </c>
      <c r="O55" s="423">
        <f t="shared" si="58"/>
        <v>1.7499999999999849E-2</v>
      </c>
    </row>
    <row r="56" spans="2:15" ht="15" customHeight="1" x14ac:dyDescent="0.25">
      <c r="B56" s="356">
        <v>2043</v>
      </c>
      <c r="C56" s="419">
        <f t="shared" si="51"/>
        <v>52232</v>
      </c>
      <c r="D56" s="420">
        <f t="shared" si="52"/>
        <v>16810.909923589566</v>
      </c>
      <c r="E56" s="420">
        <f t="shared" si="53"/>
        <v>16810.909923589566</v>
      </c>
      <c r="F56" s="420">
        <f t="shared" si="45"/>
        <v>1400.9091602991305</v>
      </c>
      <c r="G56" s="420">
        <f t="shared" si="0"/>
        <v>1400.9091602991305</v>
      </c>
      <c r="H56" s="421">
        <f>Revalo_RB!H104</f>
        <v>1.7500000000000071E-2</v>
      </c>
      <c r="I56" s="389">
        <f t="shared" si="54"/>
        <v>1.7500000000000071E-2</v>
      </c>
      <c r="J56" s="420">
        <f t="shared" si="55"/>
        <v>26098.991022448849</v>
      </c>
      <c r="K56" s="422">
        <f t="shared" si="56"/>
        <v>26098.991022448849</v>
      </c>
      <c r="L56" s="422">
        <f t="shared" si="7"/>
        <v>2174.9159185374042</v>
      </c>
      <c r="M56" s="422">
        <f t="shared" si="1"/>
        <v>2174.9159185374042</v>
      </c>
      <c r="N56" s="379">
        <f t="shared" si="57"/>
        <v>1.7500000000000071E-2</v>
      </c>
      <c r="O56" s="423">
        <f t="shared" si="58"/>
        <v>1.7499999999999849E-2</v>
      </c>
    </row>
    <row r="57" spans="2:15" ht="15" customHeight="1" x14ac:dyDescent="0.25">
      <c r="B57" s="356">
        <v>2044</v>
      </c>
      <c r="C57" s="419">
        <f t="shared" si="51"/>
        <v>52597</v>
      </c>
      <c r="D57" s="420">
        <f t="shared" si="52"/>
        <v>17105.100847252386</v>
      </c>
      <c r="E57" s="420">
        <f t="shared" si="53"/>
        <v>17105.100847252386</v>
      </c>
      <c r="F57" s="420">
        <f t="shared" si="45"/>
        <v>1425.4250706043656</v>
      </c>
      <c r="G57" s="420">
        <f t="shared" si="0"/>
        <v>1425.4250706043656</v>
      </c>
      <c r="H57" s="421">
        <f>Revalo_RB!H105</f>
        <v>1.7500000000000071E-2</v>
      </c>
      <c r="I57" s="389">
        <f t="shared" si="54"/>
        <v>1.7500000000000071E-2</v>
      </c>
      <c r="J57" s="420">
        <f t="shared" si="55"/>
        <v>26555.72336534171</v>
      </c>
      <c r="K57" s="422">
        <f t="shared" si="56"/>
        <v>26555.72336534171</v>
      </c>
      <c r="L57" s="422">
        <f t="shared" si="7"/>
        <v>2212.9769471118093</v>
      </c>
      <c r="M57" s="422">
        <f t="shared" si="1"/>
        <v>2212.9769471118093</v>
      </c>
      <c r="N57" s="379">
        <f t="shared" si="57"/>
        <v>1.7500000000000071E-2</v>
      </c>
      <c r="O57" s="423">
        <f t="shared" si="58"/>
        <v>1.7500000000000293E-2</v>
      </c>
    </row>
    <row r="58" spans="2:15" ht="15" customHeight="1" x14ac:dyDescent="0.25">
      <c r="B58" s="356">
        <v>2045</v>
      </c>
      <c r="C58" s="419">
        <f t="shared" si="51"/>
        <v>52963</v>
      </c>
      <c r="D58" s="420">
        <f t="shared" si="52"/>
        <v>17404.440112079305</v>
      </c>
      <c r="E58" s="420">
        <f t="shared" si="53"/>
        <v>17404.440112079305</v>
      </c>
      <c r="F58" s="420">
        <f t="shared" si="45"/>
        <v>1450.370009339942</v>
      </c>
      <c r="G58" s="420">
        <f t="shared" si="0"/>
        <v>1450.370009339942</v>
      </c>
      <c r="H58" s="421">
        <f>Revalo_RB!H106</f>
        <v>1.7500000000000071E-2</v>
      </c>
      <c r="I58" s="389">
        <f t="shared" si="54"/>
        <v>1.7500000000000071E-2</v>
      </c>
      <c r="J58" s="420">
        <f t="shared" si="55"/>
        <v>27020.448524235191</v>
      </c>
      <c r="K58" s="422">
        <f t="shared" si="56"/>
        <v>27020.448524235191</v>
      </c>
      <c r="L58" s="422">
        <f t="shared" si="7"/>
        <v>2251.7040436862658</v>
      </c>
      <c r="M58" s="422">
        <f t="shared" si="1"/>
        <v>2251.7040436862658</v>
      </c>
      <c r="N58" s="379">
        <f t="shared" si="57"/>
        <v>1.7500000000000071E-2</v>
      </c>
      <c r="O58" s="423">
        <f t="shared" si="58"/>
        <v>1.7500000000000071E-2</v>
      </c>
    </row>
    <row r="59" spans="2:15" ht="15" customHeight="1" x14ac:dyDescent="0.25">
      <c r="B59" s="356">
        <v>2046</v>
      </c>
      <c r="C59" s="419">
        <f t="shared" si="51"/>
        <v>53328</v>
      </c>
      <c r="D59" s="420">
        <f t="shared" si="52"/>
        <v>17709.017814040693</v>
      </c>
      <c r="E59" s="420">
        <f t="shared" si="53"/>
        <v>17709.017814040693</v>
      </c>
      <c r="F59" s="420">
        <f t="shared" si="45"/>
        <v>1475.7514845033911</v>
      </c>
      <c r="G59" s="420">
        <f t="shared" si="0"/>
        <v>1475.7514845033911</v>
      </c>
      <c r="H59" s="421">
        <f>Revalo_RB!H107</f>
        <v>1.7500000000000071E-2</v>
      </c>
      <c r="I59" s="389">
        <f t="shared" si="54"/>
        <v>1.7500000000000071E-2</v>
      </c>
      <c r="J59" s="420">
        <f t="shared" si="55"/>
        <v>27493.306373409308</v>
      </c>
      <c r="K59" s="422">
        <f t="shared" si="56"/>
        <v>27493.306373409308</v>
      </c>
      <c r="L59" s="422">
        <f t="shared" si="7"/>
        <v>2291.1088644507759</v>
      </c>
      <c r="M59" s="422">
        <f t="shared" si="1"/>
        <v>2291.1088644507759</v>
      </c>
      <c r="N59" s="379">
        <f t="shared" si="57"/>
        <v>1.7500000000000071E-2</v>
      </c>
      <c r="O59" s="423">
        <f t="shared" si="58"/>
        <v>1.7500000000000071E-2</v>
      </c>
    </row>
    <row r="60" spans="2:15" ht="15" customHeight="1" x14ac:dyDescent="0.25">
      <c r="B60" s="356">
        <v>2047</v>
      </c>
      <c r="C60" s="419">
        <f t="shared" si="51"/>
        <v>53693</v>
      </c>
      <c r="D60" s="420">
        <f t="shared" si="52"/>
        <v>18018.925625786407</v>
      </c>
      <c r="E60" s="420">
        <f t="shared" si="53"/>
        <v>18018.925625786407</v>
      </c>
      <c r="F60" s="420">
        <f t="shared" si="45"/>
        <v>1501.5771354822007</v>
      </c>
      <c r="G60" s="420">
        <f t="shared" si="0"/>
        <v>1501.5771354822007</v>
      </c>
      <c r="H60" s="421">
        <f>Revalo_RB!H108</f>
        <v>1.7500000000000071E-2</v>
      </c>
      <c r="I60" s="389">
        <f t="shared" si="54"/>
        <v>1.7500000000000071E-2</v>
      </c>
      <c r="J60" s="420">
        <f t="shared" si="55"/>
        <v>27974.439234943973</v>
      </c>
      <c r="K60" s="422">
        <f t="shared" si="56"/>
        <v>27974.439234943973</v>
      </c>
      <c r="L60" s="422">
        <f t="shared" si="7"/>
        <v>2331.2032695786643</v>
      </c>
      <c r="M60" s="422">
        <f t="shared" si="1"/>
        <v>2331.2032695786643</v>
      </c>
      <c r="N60" s="379">
        <f t="shared" si="57"/>
        <v>1.7500000000000071E-2</v>
      </c>
      <c r="O60" s="423">
        <f t="shared" si="58"/>
        <v>1.7500000000000071E-2</v>
      </c>
    </row>
    <row r="61" spans="2:15" ht="15" customHeight="1" x14ac:dyDescent="0.25">
      <c r="B61" s="356">
        <v>2048</v>
      </c>
      <c r="C61" s="419">
        <f t="shared" si="51"/>
        <v>54058</v>
      </c>
      <c r="D61" s="420">
        <f t="shared" si="52"/>
        <v>18334.256824237669</v>
      </c>
      <c r="E61" s="420">
        <f t="shared" si="53"/>
        <v>18334.256824237669</v>
      </c>
      <c r="F61" s="420">
        <f t="shared" si="45"/>
        <v>1527.8547353531392</v>
      </c>
      <c r="G61" s="420">
        <f t="shared" si="0"/>
        <v>1527.8547353531392</v>
      </c>
      <c r="H61" s="421">
        <f>Revalo_RB!H109</f>
        <v>1.7500000000000071E-2</v>
      </c>
      <c r="I61" s="389">
        <f t="shared" si="54"/>
        <v>1.7500000000000071E-2</v>
      </c>
      <c r="J61" s="420">
        <f t="shared" si="55"/>
        <v>28463.991921555495</v>
      </c>
      <c r="K61" s="422">
        <f t="shared" si="56"/>
        <v>28463.991921555495</v>
      </c>
      <c r="L61" s="422">
        <f t="shared" si="7"/>
        <v>2371.9993267962914</v>
      </c>
      <c r="M61" s="422">
        <f t="shared" si="1"/>
        <v>2371.9993267962914</v>
      </c>
      <c r="N61" s="379">
        <f t="shared" si="57"/>
        <v>1.7500000000000071E-2</v>
      </c>
      <c r="O61" s="423">
        <f t="shared" si="58"/>
        <v>1.7500000000000071E-2</v>
      </c>
    </row>
    <row r="62" spans="2:15" ht="15" customHeight="1" x14ac:dyDescent="0.25">
      <c r="B62" s="356">
        <v>2049</v>
      </c>
      <c r="C62" s="419">
        <f t="shared" si="51"/>
        <v>54424</v>
      </c>
      <c r="D62" s="420">
        <f t="shared" si="52"/>
        <v>18655.10631866183</v>
      </c>
      <c r="E62" s="420">
        <f t="shared" si="53"/>
        <v>18655.10631866183</v>
      </c>
      <c r="F62" s="420">
        <f t="shared" si="45"/>
        <v>1554.5921932218191</v>
      </c>
      <c r="G62" s="420">
        <f t="shared" si="0"/>
        <v>1554.5921932218191</v>
      </c>
      <c r="H62" s="421">
        <f>Revalo_RB!H110</f>
        <v>1.7500000000000071E-2</v>
      </c>
      <c r="I62" s="389">
        <f t="shared" si="54"/>
        <v>1.7500000000000071E-2</v>
      </c>
      <c r="J62" s="420">
        <f t="shared" si="55"/>
        <v>28962.11178018272</v>
      </c>
      <c r="K62" s="422">
        <f t="shared" si="56"/>
        <v>28962.11178018272</v>
      </c>
      <c r="L62" s="422">
        <f t="shared" si="7"/>
        <v>2413.5093150152265</v>
      </c>
      <c r="M62" s="422">
        <f t="shared" si="1"/>
        <v>2413.5093150152265</v>
      </c>
      <c r="N62" s="379">
        <f t="shared" si="57"/>
        <v>1.7500000000000071E-2</v>
      </c>
      <c r="O62" s="423">
        <f t="shared" si="58"/>
        <v>1.7500000000000071E-2</v>
      </c>
    </row>
    <row r="63" spans="2:15" ht="15" customHeight="1" x14ac:dyDescent="0.25">
      <c r="B63" s="356">
        <v>2050</v>
      </c>
      <c r="C63" s="419">
        <f t="shared" si="51"/>
        <v>54789</v>
      </c>
      <c r="D63" s="420">
        <f t="shared" si="52"/>
        <v>18981.570679238415</v>
      </c>
      <c r="E63" s="420">
        <f t="shared" si="53"/>
        <v>18981.570679238415</v>
      </c>
      <c r="F63" s="420">
        <f t="shared" si="45"/>
        <v>1581.7975566032012</v>
      </c>
      <c r="G63" s="420">
        <f t="shared" si="0"/>
        <v>1581.7975566032012</v>
      </c>
      <c r="H63" s="421">
        <f>Revalo_RB!H111</f>
        <v>1.7500000000000071E-2</v>
      </c>
      <c r="I63" s="389">
        <f t="shared" si="54"/>
        <v>1.7500000000000071E-2</v>
      </c>
      <c r="J63" s="420">
        <f t="shared" si="55"/>
        <v>29468.948736335919</v>
      </c>
      <c r="K63" s="422">
        <f t="shared" si="56"/>
        <v>29468.948736335919</v>
      </c>
      <c r="L63" s="422">
        <f t="shared" si="7"/>
        <v>2455.7457280279932</v>
      </c>
      <c r="M63" s="422">
        <f t="shared" si="1"/>
        <v>2455.7457280279932</v>
      </c>
      <c r="N63" s="379">
        <f t="shared" si="57"/>
        <v>1.7500000000000071E-2</v>
      </c>
      <c r="O63" s="423">
        <f t="shared" si="58"/>
        <v>1.7500000000000071E-2</v>
      </c>
    </row>
    <row r="64" spans="2:15" ht="15" customHeight="1" x14ac:dyDescent="0.25">
      <c r="B64" s="356">
        <v>2051</v>
      </c>
      <c r="C64" s="419">
        <f t="shared" si="51"/>
        <v>55154</v>
      </c>
      <c r="D64" s="420">
        <f t="shared" si="52"/>
        <v>19313.748166125089</v>
      </c>
      <c r="E64" s="420">
        <f t="shared" si="53"/>
        <v>19313.748166125089</v>
      </c>
      <c r="F64" s="420">
        <f t="shared" si="45"/>
        <v>1609.4790138437575</v>
      </c>
      <c r="G64" s="420">
        <f t="shared" si="0"/>
        <v>1609.4790138437575</v>
      </c>
      <c r="H64" s="421">
        <f>Revalo_RB!H112</f>
        <v>1.7500000000000071E-2</v>
      </c>
      <c r="I64" s="389">
        <f t="shared" si="54"/>
        <v>1.7500000000000071E-2</v>
      </c>
      <c r="J64" s="420">
        <f t="shared" si="55"/>
        <v>29984.655339221801</v>
      </c>
      <c r="K64" s="422">
        <f t="shared" si="56"/>
        <v>29984.655339221801</v>
      </c>
      <c r="L64" s="422">
        <f t="shared" si="7"/>
        <v>2498.7212782684833</v>
      </c>
      <c r="M64" s="422">
        <f t="shared" si="1"/>
        <v>2498.7212782684833</v>
      </c>
      <c r="N64" s="379">
        <f t="shared" si="57"/>
        <v>1.7500000000000071E-2</v>
      </c>
      <c r="O64" s="423">
        <f t="shared" si="58"/>
        <v>1.7500000000000071E-2</v>
      </c>
    </row>
    <row r="65" spans="2:15" ht="15" customHeight="1" x14ac:dyDescent="0.25">
      <c r="B65" s="356">
        <v>2052</v>
      </c>
      <c r="C65" s="419">
        <f t="shared" si="51"/>
        <v>55519</v>
      </c>
      <c r="D65" s="420">
        <f t="shared" si="52"/>
        <v>19651.73875903228</v>
      </c>
      <c r="E65" s="420">
        <f t="shared" si="53"/>
        <v>19651.73875903228</v>
      </c>
      <c r="F65" s="420">
        <f t="shared" si="45"/>
        <v>1637.6448965860234</v>
      </c>
      <c r="G65" s="420">
        <f t="shared" si="0"/>
        <v>1637.6448965860234</v>
      </c>
      <c r="H65" s="421">
        <f>Revalo_RB!H113</f>
        <v>1.7500000000000071E-2</v>
      </c>
      <c r="I65" s="389">
        <f t="shared" si="54"/>
        <v>1.7500000000000071E-2</v>
      </c>
      <c r="J65" s="420">
        <f t="shared" si="55"/>
        <v>30509.386807658182</v>
      </c>
      <c r="K65" s="422">
        <f t="shared" si="56"/>
        <v>30509.386807658182</v>
      </c>
      <c r="L65" s="422">
        <f t="shared" si="7"/>
        <v>2542.4489006381818</v>
      </c>
      <c r="M65" s="422">
        <f t="shared" si="1"/>
        <v>2542.4489006381818</v>
      </c>
      <c r="N65" s="379">
        <f t="shared" si="57"/>
        <v>1.7500000000000071E-2</v>
      </c>
      <c r="O65" s="423">
        <f t="shared" si="58"/>
        <v>1.7500000000000071E-2</v>
      </c>
    </row>
    <row r="66" spans="2:15" ht="15" customHeight="1" x14ac:dyDescent="0.25">
      <c r="B66" s="356">
        <v>2053</v>
      </c>
      <c r="C66" s="419">
        <f t="shared" si="51"/>
        <v>55885</v>
      </c>
      <c r="D66" s="420">
        <f t="shared" si="52"/>
        <v>19995.644187315345</v>
      </c>
      <c r="E66" s="420">
        <f t="shared" si="53"/>
        <v>19995.644187315345</v>
      </c>
      <c r="F66" s="420">
        <f t="shared" si="45"/>
        <v>1666.3036822762788</v>
      </c>
      <c r="G66" s="420">
        <f t="shared" si="0"/>
        <v>1666.3036822762788</v>
      </c>
      <c r="H66" s="421">
        <f>Revalo_RB!H114</f>
        <v>1.7500000000000071E-2</v>
      </c>
      <c r="I66" s="389">
        <f t="shared" si="54"/>
        <v>1.7500000000000071E-2</v>
      </c>
      <c r="J66" s="420">
        <f t="shared" si="55"/>
        <v>31043.301076792202</v>
      </c>
      <c r="K66" s="422">
        <f t="shared" si="56"/>
        <v>31043.301076792202</v>
      </c>
      <c r="L66" s="422">
        <f t="shared" si="7"/>
        <v>2586.9417563993502</v>
      </c>
      <c r="M66" s="422">
        <f t="shared" si="1"/>
        <v>2586.9417563993502</v>
      </c>
      <c r="N66" s="379">
        <f t="shared" si="57"/>
        <v>1.7500000000000071E-2</v>
      </c>
      <c r="O66" s="423">
        <f t="shared" si="58"/>
        <v>1.7500000000000071E-2</v>
      </c>
    </row>
    <row r="67" spans="2:15" ht="15" customHeight="1" x14ac:dyDescent="0.25">
      <c r="B67" s="356">
        <v>2054</v>
      </c>
      <c r="C67" s="419">
        <f t="shared" si="51"/>
        <v>56250</v>
      </c>
      <c r="D67" s="420">
        <f t="shared" si="52"/>
        <v>20345.567960593366</v>
      </c>
      <c r="E67" s="420">
        <f t="shared" si="53"/>
        <v>20345.567960593366</v>
      </c>
      <c r="F67" s="420">
        <f t="shared" si="45"/>
        <v>1695.4639967161138</v>
      </c>
      <c r="G67" s="420">
        <f t="shared" si="0"/>
        <v>1695.4639967161138</v>
      </c>
      <c r="H67" s="421">
        <f>Revalo_RB!H115</f>
        <v>1.7500000000000071E-2</v>
      </c>
      <c r="I67" s="389">
        <f t="shared" si="54"/>
        <v>1.7500000000000071E-2</v>
      </c>
      <c r="J67" s="420">
        <f t="shared" si="55"/>
        <v>31586.558845636071</v>
      </c>
      <c r="K67" s="422">
        <f t="shared" si="56"/>
        <v>31586.558845636071</v>
      </c>
      <c r="L67" s="422">
        <f t="shared" si="7"/>
        <v>2632.2132371363391</v>
      </c>
      <c r="M67" s="422">
        <f t="shared" si="1"/>
        <v>2632.2132371363391</v>
      </c>
      <c r="N67" s="379">
        <f t="shared" si="57"/>
        <v>1.7500000000000071E-2</v>
      </c>
      <c r="O67" s="423">
        <f t="shared" si="58"/>
        <v>1.7500000000000071E-2</v>
      </c>
    </row>
    <row r="68" spans="2:15" ht="15" customHeight="1" x14ac:dyDescent="0.25">
      <c r="B68" s="356">
        <v>2055</v>
      </c>
      <c r="C68" s="419">
        <f t="shared" si="51"/>
        <v>56615</v>
      </c>
      <c r="D68" s="420">
        <f t="shared" si="52"/>
        <v>20701.615399903752</v>
      </c>
      <c r="E68" s="420">
        <f t="shared" si="53"/>
        <v>20701.615399903752</v>
      </c>
      <c r="F68" s="420">
        <f t="shared" si="45"/>
        <v>1725.1346166586461</v>
      </c>
      <c r="G68" s="420">
        <f t="shared" si="0"/>
        <v>1725.1346166586461</v>
      </c>
      <c r="H68" s="421">
        <f>Revalo_RB!H116</f>
        <v>1.7500000000000071E-2</v>
      </c>
      <c r="I68" s="389">
        <f t="shared" si="54"/>
        <v>1.7500000000000071E-2</v>
      </c>
      <c r="J68" s="420">
        <f t="shared" si="55"/>
        <v>32139.32362543471</v>
      </c>
      <c r="K68" s="422">
        <f t="shared" si="56"/>
        <v>32139.32362543471</v>
      </c>
      <c r="L68" s="422">
        <f t="shared" si="7"/>
        <v>2678.276968786226</v>
      </c>
      <c r="M68" s="422">
        <f t="shared" si="1"/>
        <v>2678.276968786226</v>
      </c>
      <c r="N68" s="379">
        <f t="shared" si="57"/>
        <v>1.7500000000000071E-2</v>
      </c>
      <c r="O68" s="423">
        <f t="shared" si="58"/>
        <v>1.7500000000000293E-2</v>
      </c>
    </row>
    <row r="69" spans="2:15" ht="15" customHeight="1" x14ac:dyDescent="0.25">
      <c r="B69" s="356">
        <v>2056</v>
      </c>
      <c r="C69" s="419">
        <f t="shared" si="51"/>
        <v>56980</v>
      </c>
      <c r="D69" s="420">
        <f t="shared" si="52"/>
        <v>21063.89366940207</v>
      </c>
      <c r="E69" s="420">
        <f t="shared" si="53"/>
        <v>21063.89366940207</v>
      </c>
      <c r="F69" s="420">
        <f t="shared" si="45"/>
        <v>1755.3244724501726</v>
      </c>
      <c r="G69" s="420">
        <f t="shared" si="0"/>
        <v>1755.3244724501726</v>
      </c>
      <c r="H69" s="421">
        <f>Revalo_RB!H117</f>
        <v>1.7500000000000071E-2</v>
      </c>
      <c r="I69" s="389">
        <f t="shared" si="54"/>
        <v>1.7500000000000071E-2</v>
      </c>
      <c r="J69" s="420">
        <f t="shared" si="55"/>
        <v>32701.76178887982</v>
      </c>
      <c r="K69" s="422">
        <f t="shared" si="56"/>
        <v>32701.76178887982</v>
      </c>
      <c r="L69" s="422">
        <f t="shared" si="7"/>
        <v>2725.146815739985</v>
      </c>
      <c r="M69" s="422">
        <f t="shared" si="1"/>
        <v>2725.146815739985</v>
      </c>
      <c r="N69" s="379">
        <f t="shared" si="57"/>
        <v>1.7500000000000071E-2</v>
      </c>
      <c r="O69" s="423">
        <f t="shared" si="58"/>
        <v>1.7500000000000071E-2</v>
      </c>
    </row>
    <row r="70" spans="2:15" ht="15" customHeight="1" x14ac:dyDescent="0.25">
      <c r="B70" s="356">
        <v>2057</v>
      </c>
      <c r="C70" s="419">
        <f t="shared" si="51"/>
        <v>57346</v>
      </c>
      <c r="D70" s="420">
        <f t="shared" si="52"/>
        <v>21432.511808616608</v>
      </c>
      <c r="E70" s="420">
        <f t="shared" si="53"/>
        <v>21432.511808616608</v>
      </c>
      <c r="F70" s="420">
        <f t="shared" si="45"/>
        <v>1786.0426507180507</v>
      </c>
      <c r="G70" s="420">
        <f t="shared" si="0"/>
        <v>1786.0426507180507</v>
      </c>
      <c r="H70" s="421">
        <f>Revalo_RB!H118</f>
        <v>1.7500000000000071E-2</v>
      </c>
      <c r="I70" s="389">
        <f t="shared" si="54"/>
        <v>1.7500000000000071E-2</v>
      </c>
      <c r="J70" s="420">
        <f t="shared" si="55"/>
        <v>33274.042620185217</v>
      </c>
      <c r="K70" s="422">
        <f t="shared" si="56"/>
        <v>33274.042620185217</v>
      </c>
      <c r="L70" s="422">
        <f t="shared" si="7"/>
        <v>2772.8368850154347</v>
      </c>
      <c r="M70" s="422">
        <f t="shared" si="1"/>
        <v>2772.8368850154347</v>
      </c>
      <c r="N70" s="379">
        <f t="shared" si="57"/>
        <v>1.7500000000000071E-2</v>
      </c>
      <c r="O70" s="423">
        <f t="shared" si="58"/>
        <v>1.7500000000000071E-2</v>
      </c>
    </row>
    <row r="71" spans="2:15" ht="15" customHeight="1" x14ac:dyDescent="0.25">
      <c r="B71" s="356">
        <v>2058</v>
      </c>
      <c r="C71" s="419">
        <f t="shared" si="51"/>
        <v>57711</v>
      </c>
      <c r="D71" s="420">
        <f t="shared" si="52"/>
        <v>21807.580765267401</v>
      </c>
      <c r="E71" s="420">
        <f t="shared" si="53"/>
        <v>21807.580765267401</v>
      </c>
      <c r="F71" s="420">
        <f t="shared" si="45"/>
        <v>1817.2983971056167</v>
      </c>
      <c r="G71" s="420">
        <f t="shared" si="0"/>
        <v>1817.2983971056167</v>
      </c>
      <c r="H71" s="421">
        <f>Revalo_RB!H119</f>
        <v>1.7500000000000071E-2</v>
      </c>
      <c r="I71" s="389">
        <f t="shared" si="54"/>
        <v>1.7500000000000071E-2</v>
      </c>
      <c r="J71" s="420">
        <f t="shared" si="55"/>
        <v>33856.338366038464</v>
      </c>
      <c r="K71" s="422">
        <f t="shared" si="56"/>
        <v>33856.338366038464</v>
      </c>
      <c r="L71" s="422">
        <f t="shared" si="7"/>
        <v>2821.3615305032054</v>
      </c>
      <c r="M71" s="422">
        <f t="shared" si="1"/>
        <v>2821.3615305032054</v>
      </c>
      <c r="N71" s="379">
        <f t="shared" si="57"/>
        <v>1.7500000000000071E-2</v>
      </c>
      <c r="O71" s="423">
        <f t="shared" si="58"/>
        <v>1.7500000000000071E-2</v>
      </c>
    </row>
    <row r="72" spans="2:15" ht="15" customHeight="1" x14ac:dyDescent="0.25">
      <c r="B72" s="356">
        <v>2059</v>
      </c>
      <c r="C72" s="419">
        <f t="shared" si="51"/>
        <v>58076</v>
      </c>
      <c r="D72" s="420">
        <f t="shared" si="52"/>
        <v>22189.213428659583</v>
      </c>
      <c r="E72" s="420">
        <f t="shared" si="53"/>
        <v>22189.213428659583</v>
      </c>
      <c r="F72" s="420">
        <f t="shared" si="45"/>
        <v>1849.1011190549652</v>
      </c>
      <c r="G72" s="420">
        <f t="shared" si="0"/>
        <v>1849.1011190549652</v>
      </c>
      <c r="H72" s="421">
        <f>Revalo_RB!H120</f>
        <v>1.7500000000000071E-2</v>
      </c>
      <c r="I72" s="389">
        <f t="shared" si="54"/>
        <v>1.7500000000000071E-2</v>
      </c>
      <c r="J72" s="420">
        <f t="shared" si="55"/>
        <v>34448.824287444142</v>
      </c>
      <c r="K72" s="422">
        <f t="shared" si="56"/>
        <v>34448.824287444142</v>
      </c>
      <c r="L72" s="422">
        <f t="shared" si="7"/>
        <v>2870.735357287012</v>
      </c>
      <c r="M72" s="422">
        <f t="shared" si="1"/>
        <v>2870.735357287012</v>
      </c>
      <c r="N72" s="379">
        <f t="shared" si="57"/>
        <v>1.7500000000000071E-2</v>
      </c>
      <c r="O72" s="423">
        <f t="shared" si="58"/>
        <v>1.7500000000000071E-2</v>
      </c>
    </row>
    <row r="73" spans="2:15" ht="15" customHeight="1" x14ac:dyDescent="0.25">
      <c r="B73" s="356">
        <v>2060</v>
      </c>
      <c r="C73" s="419">
        <f t="shared" si="51"/>
        <v>58441</v>
      </c>
      <c r="D73" s="420">
        <f t="shared" si="52"/>
        <v>22577.524663661126</v>
      </c>
      <c r="E73" s="420">
        <f t="shared" si="53"/>
        <v>22577.524663661126</v>
      </c>
      <c r="F73" s="420">
        <f t="shared" si="45"/>
        <v>1881.4603886384273</v>
      </c>
      <c r="G73" s="420">
        <f t="shared" si="0"/>
        <v>1881.4603886384273</v>
      </c>
      <c r="H73" s="421">
        <f>Revalo_RB!H121</f>
        <v>1.7500000000000071E-2</v>
      </c>
      <c r="I73" s="389">
        <f t="shared" si="54"/>
        <v>1.7500000000000071E-2</v>
      </c>
      <c r="J73" s="420">
        <f t="shared" si="55"/>
        <v>35051.678712474415</v>
      </c>
      <c r="K73" s="422">
        <f t="shared" si="56"/>
        <v>35051.678712474415</v>
      </c>
      <c r="L73" s="422">
        <f t="shared" si="7"/>
        <v>2920.9732260395344</v>
      </c>
      <c r="M73" s="422">
        <f t="shared" si="1"/>
        <v>2920.9732260395344</v>
      </c>
      <c r="N73" s="379">
        <f t="shared" si="57"/>
        <v>1.7500000000000071E-2</v>
      </c>
      <c r="O73" s="423">
        <f t="shared" si="58"/>
        <v>1.7500000000000071E-2</v>
      </c>
    </row>
    <row r="74" spans="2:15" ht="15" customHeight="1" x14ac:dyDescent="0.25">
      <c r="B74" s="356">
        <v>2061</v>
      </c>
      <c r="C74" s="419">
        <f t="shared" si="51"/>
        <v>58807</v>
      </c>
      <c r="D74" s="420">
        <f t="shared" si="52"/>
        <v>22972.631345275197</v>
      </c>
      <c r="E74" s="420">
        <f t="shared" si="53"/>
        <v>22972.631345275197</v>
      </c>
      <c r="F74" s="420">
        <f t="shared" si="45"/>
        <v>1914.3859454395997</v>
      </c>
      <c r="G74" s="420">
        <f t="shared" si="0"/>
        <v>1914.3859454395997</v>
      </c>
      <c r="H74" s="421">
        <f>Revalo_RB!H122</f>
        <v>1.7500000000000071E-2</v>
      </c>
      <c r="I74" s="389">
        <f t="shared" si="54"/>
        <v>1.7500000000000071E-2</v>
      </c>
      <c r="J74" s="420">
        <f t="shared" si="55"/>
        <v>35665.083089942716</v>
      </c>
      <c r="K74" s="422">
        <f t="shared" si="56"/>
        <v>35665.083089942716</v>
      </c>
      <c r="L74" s="422">
        <f t="shared" si="7"/>
        <v>2972.0902574952265</v>
      </c>
      <c r="M74" s="422">
        <f t="shared" si="1"/>
        <v>2972.0902574952265</v>
      </c>
      <c r="N74" s="379">
        <f t="shared" si="57"/>
        <v>1.7500000000000071E-2</v>
      </c>
      <c r="O74" s="423">
        <f t="shared" si="58"/>
        <v>1.7500000000000071E-2</v>
      </c>
    </row>
    <row r="75" spans="2:15" ht="15" customHeight="1" x14ac:dyDescent="0.25">
      <c r="B75" s="356">
        <v>2062</v>
      </c>
      <c r="C75" s="419">
        <f t="shared" si="51"/>
        <v>59172</v>
      </c>
      <c r="D75" s="420">
        <f t="shared" si="52"/>
        <v>23374.652393817512</v>
      </c>
      <c r="E75" s="420">
        <f t="shared" si="53"/>
        <v>23374.652393817512</v>
      </c>
      <c r="F75" s="420">
        <f t="shared" si="45"/>
        <v>1947.8876994847926</v>
      </c>
      <c r="G75" s="420">
        <f t="shared" si="0"/>
        <v>1947.8876994847926</v>
      </c>
      <c r="H75" s="421">
        <f>Revalo_RB!H123</f>
        <v>1.7500000000000071E-2</v>
      </c>
      <c r="I75" s="389">
        <f t="shared" si="54"/>
        <v>1.7500000000000071E-2</v>
      </c>
      <c r="J75" s="420">
        <f t="shared" si="55"/>
        <v>36289.222044016715</v>
      </c>
      <c r="K75" s="422">
        <f t="shared" si="56"/>
        <v>36289.222044016715</v>
      </c>
      <c r="L75" s="422">
        <f t="shared" si="7"/>
        <v>3024.1018370013931</v>
      </c>
      <c r="M75" s="422">
        <f t="shared" si="1"/>
        <v>3024.1018370013931</v>
      </c>
      <c r="N75" s="379">
        <f t="shared" si="57"/>
        <v>1.7500000000000071E-2</v>
      </c>
      <c r="O75" s="423">
        <f t="shared" si="58"/>
        <v>1.7500000000000071E-2</v>
      </c>
    </row>
    <row r="76" spans="2:15" ht="15" customHeight="1" x14ac:dyDescent="0.25">
      <c r="B76" s="356">
        <v>2063</v>
      </c>
      <c r="C76" s="419">
        <f t="shared" si="51"/>
        <v>59537</v>
      </c>
      <c r="D76" s="420">
        <f t="shared" si="52"/>
        <v>23783.708810709322</v>
      </c>
      <c r="E76" s="420">
        <f t="shared" si="53"/>
        <v>23783.708810709322</v>
      </c>
      <c r="F76" s="420">
        <f t="shared" si="45"/>
        <v>1981.9757342257769</v>
      </c>
      <c r="G76" s="420">
        <f t="shared" si="0"/>
        <v>1981.9757342257769</v>
      </c>
      <c r="H76" s="421">
        <f>Revalo_RB!H124</f>
        <v>1.7500000000000071E-2</v>
      </c>
      <c r="I76" s="389">
        <f t="shared" si="54"/>
        <v>1.7500000000000071E-2</v>
      </c>
      <c r="J76" s="420">
        <f t="shared" si="55"/>
        <v>36924.283429787014</v>
      </c>
      <c r="K76" s="422">
        <f t="shared" si="56"/>
        <v>36924.283429787014</v>
      </c>
      <c r="L76" s="422">
        <f t="shared" si="7"/>
        <v>3077.023619148918</v>
      </c>
      <c r="M76" s="422">
        <f t="shared" si="1"/>
        <v>3077.023619148918</v>
      </c>
      <c r="N76" s="379">
        <f t="shared" si="57"/>
        <v>1.7500000000000071E-2</v>
      </c>
      <c r="O76" s="423">
        <f t="shared" si="58"/>
        <v>1.7500000000000293E-2</v>
      </c>
    </row>
    <row r="77" spans="2:15" ht="15" customHeight="1" x14ac:dyDescent="0.25">
      <c r="B77" s="356">
        <v>2064</v>
      </c>
      <c r="C77" s="419">
        <f t="shared" si="51"/>
        <v>59902</v>
      </c>
      <c r="D77" s="420">
        <f t="shared" si="52"/>
        <v>24199.923714896737</v>
      </c>
      <c r="E77" s="420">
        <f t="shared" si="53"/>
        <v>24199.923714896737</v>
      </c>
      <c r="F77" s="420">
        <f t="shared" si="45"/>
        <v>2016.660309574728</v>
      </c>
      <c r="G77" s="420">
        <f t="shared" si="0"/>
        <v>2016.660309574728</v>
      </c>
      <c r="H77" s="421">
        <f>Revalo_RB!H125</f>
        <v>1.7500000000000071E-2</v>
      </c>
      <c r="I77" s="389">
        <f t="shared" si="54"/>
        <v>1.7500000000000071E-2</v>
      </c>
      <c r="J77" s="420">
        <f t="shared" si="55"/>
        <v>37570.458389808286</v>
      </c>
      <c r="K77" s="422">
        <f t="shared" si="56"/>
        <v>37570.458389808286</v>
      </c>
      <c r="L77" s="422">
        <f t="shared" si="7"/>
        <v>3130.8715324840236</v>
      </c>
      <c r="M77" s="422">
        <f t="shared" si="1"/>
        <v>3130.8715324840236</v>
      </c>
      <c r="N77" s="379">
        <f t="shared" si="57"/>
        <v>1.7500000000000071E-2</v>
      </c>
      <c r="O77" s="423">
        <f t="shared" si="58"/>
        <v>1.7500000000000071E-2</v>
      </c>
    </row>
    <row r="78" spans="2:15" ht="15" customHeight="1" x14ac:dyDescent="0.25">
      <c r="B78" s="356">
        <v>2065</v>
      </c>
      <c r="C78" s="419">
        <f t="shared" si="51"/>
        <v>60268</v>
      </c>
      <c r="D78" s="420">
        <f t="shared" si="52"/>
        <v>24623.422379907432</v>
      </c>
      <c r="E78" s="420">
        <f t="shared" si="53"/>
        <v>24623.422379907432</v>
      </c>
      <c r="F78" s="420">
        <f t="shared" si="45"/>
        <v>2051.9518649922861</v>
      </c>
      <c r="G78" s="420">
        <f t="shared" si="0"/>
        <v>2051.9518649922861</v>
      </c>
      <c r="H78" s="421">
        <f>Revalo_RB!H126</f>
        <v>1.7500000000000071E-2</v>
      </c>
      <c r="I78" s="389">
        <f t="shared" si="54"/>
        <v>1.7500000000000071E-2</v>
      </c>
      <c r="J78" s="420">
        <f t="shared" si="55"/>
        <v>38227.941411629938</v>
      </c>
      <c r="K78" s="422">
        <f t="shared" si="56"/>
        <v>38227.941411629938</v>
      </c>
      <c r="L78" s="422">
        <f t="shared" si="7"/>
        <v>3185.6617843024947</v>
      </c>
      <c r="M78" s="422">
        <f t="shared" si="1"/>
        <v>3185.6617843024947</v>
      </c>
      <c r="N78" s="379">
        <f t="shared" si="57"/>
        <v>1.7500000000000071E-2</v>
      </c>
      <c r="O78" s="423">
        <f t="shared" si="58"/>
        <v>1.7500000000000293E-2</v>
      </c>
    </row>
    <row r="79" spans="2:15" ht="15" customHeight="1" x14ac:dyDescent="0.25">
      <c r="B79" s="356">
        <v>2066</v>
      </c>
      <c r="C79" s="419">
        <f t="shared" si="51"/>
        <v>60633</v>
      </c>
      <c r="D79" s="420">
        <f t="shared" si="52"/>
        <v>25054.332271555813</v>
      </c>
      <c r="E79" s="420">
        <f t="shared" si="53"/>
        <v>25054.332271555813</v>
      </c>
      <c r="F79" s="420">
        <f t="shared" si="45"/>
        <v>2087.861022629651</v>
      </c>
      <c r="G79" s="420">
        <f t="shared" si="0"/>
        <v>2087.861022629651</v>
      </c>
      <c r="H79" s="421">
        <f>Revalo_RB!H127</f>
        <v>1.7500000000000071E-2</v>
      </c>
      <c r="I79" s="389">
        <f t="shared" si="54"/>
        <v>1.7500000000000071E-2</v>
      </c>
      <c r="J79" s="420">
        <f t="shared" si="55"/>
        <v>38896.930386333464</v>
      </c>
      <c r="K79" s="422">
        <f t="shared" si="56"/>
        <v>38896.930386333464</v>
      </c>
      <c r="L79" s="422">
        <f t="shared" si="7"/>
        <v>3241.4108655277887</v>
      </c>
      <c r="M79" s="422">
        <f t="shared" si="1"/>
        <v>3241.4108655277887</v>
      </c>
      <c r="N79" s="379">
        <f t="shared" si="57"/>
        <v>1.7500000000000071E-2</v>
      </c>
      <c r="O79" s="423">
        <f t="shared" si="58"/>
        <v>1.7500000000000071E-2</v>
      </c>
    </row>
    <row r="80" spans="2:15" ht="15" customHeight="1" x14ac:dyDescent="0.25">
      <c r="B80" s="356">
        <v>2067</v>
      </c>
      <c r="C80" s="419">
        <f t="shared" si="51"/>
        <v>60998</v>
      </c>
      <c r="D80" s="420">
        <f t="shared" si="52"/>
        <v>25492.783086308042</v>
      </c>
      <c r="E80" s="420">
        <f t="shared" si="53"/>
        <v>25492.783086308042</v>
      </c>
      <c r="F80" s="420">
        <f t="shared" si="45"/>
        <v>2124.39859052567</v>
      </c>
      <c r="G80" s="420">
        <f t="shared" si="0"/>
        <v>2124.39859052567</v>
      </c>
      <c r="H80" s="421">
        <f>Revalo_RB!H128</f>
        <v>1.7500000000000071E-2</v>
      </c>
      <c r="I80" s="389">
        <f t="shared" si="54"/>
        <v>1.7500000000000071E-2</v>
      </c>
      <c r="J80" s="420">
        <f t="shared" si="55"/>
        <v>39577.626668094301</v>
      </c>
      <c r="K80" s="422">
        <f t="shared" si="56"/>
        <v>39577.626668094301</v>
      </c>
      <c r="L80" s="422">
        <f t="shared" si="7"/>
        <v>3298.1355556745252</v>
      </c>
      <c r="M80" s="422">
        <f t="shared" si="1"/>
        <v>3298.1355556745252</v>
      </c>
      <c r="N80" s="379">
        <f t="shared" si="57"/>
        <v>1.7500000000000071E-2</v>
      </c>
      <c r="O80" s="423">
        <f t="shared" si="58"/>
        <v>1.7500000000000071E-2</v>
      </c>
    </row>
    <row r="81" spans="2:15" ht="15" customHeight="1" x14ac:dyDescent="0.25">
      <c r="B81" s="356">
        <v>2068</v>
      </c>
      <c r="C81" s="419">
        <f t="shared" si="51"/>
        <v>61363</v>
      </c>
      <c r="D81" s="420">
        <f t="shared" si="52"/>
        <v>25938.906790318433</v>
      </c>
      <c r="E81" s="420">
        <f t="shared" si="53"/>
        <v>25938.906790318433</v>
      </c>
      <c r="F81" s="420">
        <f t="shared" si="45"/>
        <v>2161.5755658598696</v>
      </c>
      <c r="G81" s="420">
        <f t="shared" ref="G81:G83" si="59">E81/12</f>
        <v>2161.5755658598696</v>
      </c>
      <c r="H81" s="421">
        <f>Revalo_RB!H129</f>
        <v>1.7500000000000071E-2</v>
      </c>
      <c r="I81" s="389">
        <f t="shared" si="54"/>
        <v>1.7500000000000071E-2</v>
      </c>
      <c r="J81" s="420">
        <f t="shared" si="55"/>
        <v>40270.235134785951</v>
      </c>
      <c r="K81" s="422">
        <f t="shared" si="56"/>
        <v>40270.235134785951</v>
      </c>
      <c r="L81" s="422">
        <f t="shared" si="7"/>
        <v>3355.8529278988294</v>
      </c>
      <c r="M81" s="422">
        <f t="shared" ref="M81:M83" si="60">K81/12</f>
        <v>3355.8529278988294</v>
      </c>
      <c r="N81" s="379">
        <f t="shared" si="57"/>
        <v>1.7500000000000071E-2</v>
      </c>
      <c r="O81" s="423">
        <f t="shared" si="58"/>
        <v>1.7500000000000071E-2</v>
      </c>
    </row>
    <row r="82" spans="2:15" ht="15" customHeight="1" x14ac:dyDescent="0.25">
      <c r="B82" s="356">
        <v>2069</v>
      </c>
      <c r="C82" s="419">
        <f t="shared" si="51"/>
        <v>61729</v>
      </c>
      <c r="D82" s="420">
        <f t="shared" si="52"/>
        <v>26392.837659149009</v>
      </c>
      <c r="E82" s="420">
        <f t="shared" si="53"/>
        <v>26392.837659149009</v>
      </c>
      <c r="F82" s="420">
        <f t="shared" ref="F82:F83" si="61">D82/12</f>
        <v>2199.4031382624175</v>
      </c>
      <c r="G82" s="420">
        <f t="shared" si="59"/>
        <v>2199.4031382624175</v>
      </c>
      <c r="H82" s="421">
        <f>Revalo_RB!H130</f>
        <v>1.7500000000000071E-2</v>
      </c>
      <c r="I82" s="389">
        <f t="shared" si="54"/>
        <v>1.7500000000000071E-2</v>
      </c>
      <c r="J82" s="420">
        <f t="shared" si="55"/>
        <v>40974.964249644712</v>
      </c>
      <c r="K82" s="422">
        <f t="shared" si="56"/>
        <v>40974.964249644712</v>
      </c>
      <c r="L82" s="422">
        <f t="shared" ref="L82:L83" si="62">J82/12</f>
        <v>3414.5803541370592</v>
      </c>
      <c r="M82" s="422">
        <f t="shared" si="60"/>
        <v>3414.5803541370592</v>
      </c>
      <c r="N82" s="379">
        <f t="shared" si="57"/>
        <v>1.7500000000000071E-2</v>
      </c>
      <c r="O82" s="423">
        <f t="shared" si="58"/>
        <v>1.7500000000000071E-2</v>
      </c>
    </row>
    <row r="83" spans="2:15" ht="15" customHeight="1" thickBot="1" x14ac:dyDescent="0.3">
      <c r="B83" s="424">
        <v>2070</v>
      </c>
      <c r="C83" s="425">
        <f t="shared" si="51"/>
        <v>62094</v>
      </c>
      <c r="D83" s="426">
        <f t="shared" si="52"/>
        <v>26854.71231818412</v>
      </c>
      <c r="E83" s="426">
        <f t="shared" si="53"/>
        <v>26854.71231818412</v>
      </c>
      <c r="F83" s="426">
        <f t="shared" si="61"/>
        <v>2237.8926931820101</v>
      </c>
      <c r="G83" s="426">
        <f t="shared" si="59"/>
        <v>2237.8926931820101</v>
      </c>
      <c r="H83" s="427">
        <f>Revalo_RB!H131</f>
        <v>1.7500000000000071E-2</v>
      </c>
      <c r="I83" s="428">
        <f t="shared" si="54"/>
        <v>1.7500000000000071E-2</v>
      </c>
      <c r="J83" s="426">
        <f t="shared" si="55"/>
        <v>41692.026124013493</v>
      </c>
      <c r="K83" s="429">
        <f t="shared" si="56"/>
        <v>41692.026124013493</v>
      </c>
      <c r="L83" s="429">
        <f t="shared" si="62"/>
        <v>3474.3355103344579</v>
      </c>
      <c r="M83" s="429">
        <f t="shared" si="60"/>
        <v>3474.3355103344579</v>
      </c>
      <c r="N83" s="386">
        <f t="shared" si="57"/>
        <v>1.7500000000000071E-2</v>
      </c>
      <c r="O83" s="430">
        <f t="shared" si="58"/>
        <v>1.7500000000000071E-2</v>
      </c>
    </row>
    <row r="84" spans="2:15" x14ac:dyDescent="0.25">
      <c r="B84" s="179"/>
      <c r="C84" s="179"/>
      <c r="H84" s="176" t="s">
        <v>15</v>
      </c>
      <c r="N84" s="176" t="s">
        <v>15</v>
      </c>
    </row>
    <row r="85" spans="2:15" x14ac:dyDescent="0.25">
      <c r="B85" s="179"/>
      <c r="C85" s="179"/>
    </row>
    <row r="86" spans="2:15" x14ac:dyDescent="0.25">
      <c r="B86" s="179"/>
      <c r="C86" s="179"/>
      <c r="D86" s="176" t="s">
        <v>49</v>
      </c>
    </row>
    <row r="87" spans="2:15" ht="64.900000000000006" customHeight="1" x14ac:dyDescent="0.25">
      <c r="B87" s="179"/>
      <c r="C87" s="179"/>
      <c r="D87" s="486" t="s">
        <v>50</v>
      </c>
      <c r="E87" s="486"/>
      <c r="F87" s="486"/>
      <c r="G87" s="486"/>
      <c r="H87" s="486"/>
      <c r="I87" s="486"/>
      <c r="J87" s="486"/>
      <c r="K87" s="486"/>
      <c r="L87" s="431"/>
      <c r="M87" s="431"/>
    </row>
    <row r="88" spans="2:15" x14ac:dyDescent="0.25">
      <c r="B88" s="179"/>
      <c r="C88" s="179"/>
    </row>
    <row r="89" spans="2:15" x14ac:dyDescent="0.25">
      <c r="B89" s="179"/>
      <c r="C89" s="179"/>
    </row>
    <row r="90" spans="2:15" x14ac:dyDescent="0.25">
      <c r="B90" s="179"/>
      <c r="C90" s="179"/>
    </row>
    <row r="91" spans="2:15" x14ac:dyDescent="0.25">
      <c r="B91" s="179"/>
      <c r="C91" s="179"/>
    </row>
    <row r="92" spans="2:15" x14ac:dyDescent="0.25">
      <c r="B92" s="179"/>
      <c r="C92" s="179"/>
    </row>
    <row r="93" spans="2:15" x14ac:dyDescent="0.25">
      <c r="B93" s="179"/>
      <c r="C93" s="179"/>
    </row>
  </sheetData>
  <mergeCells count="7">
    <mergeCell ref="D87:K87"/>
    <mergeCell ref="N4:O4"/>
    <mergeCell ref="B4:B6"/>
    <mergeCell ref="C4:C6"/>
    <mergeCell ref="H4:I4"/>
    <mergeCell ref="D4:G4"/>
    <mergeCell ref="J4:M4"/>
  </mergeCells>
  <pageMargins left="0.7" right="0.7" top="0.75" bottom="0.75" header="0.3" footer="0.3"/>
  <pageSetup paperSize="9" orientation="portrait"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W73"/>
  <sheetViews>
    <sheetView showGridLines="0" workbookViewId="0">
      <pane xSplit="3" ySplit="6" topLeftCell="AN7" activePane="bottomRight" state="frozen"/>
      <selection pane="topRight" activeCell="D1" sqref="D1"/>
      <selection pane="bottomLeft" activeCell="A7" sqref="A7"/>
      <selection pane="bottomRight" activeCell="AY13" sqref="AY13:BA13"/>
    </sheetView>
  </sheetViews>
  <sheetFormatPr baseColWidth="10" defaultColWidth="11.42578125" defaultRowHeight="15" x14ac:dyDescent="0.25"/>
  <cols>
    <col min="1" max="1" width="1.42578125" style="1" customWidth="1"/>
    <col min="2" max="2" width="11.42578125" style="1"/>
    <col min="3" max="3" width="14.5703125" style="1" customWidth="1"/>
    <col min="4" max="18" width="13" style="1" customWidth="1"/>
    <col min="19" max="19" width="2.28515625" style="1" customWidth="1"/>
    <col min="20" max="20" width="11.42578125" style="1"/>
    <col min="21" max="73" width="14.5703125" style="1" customWidth="1"/>
    <col min="74" max="16384" width="11.42578125" style="1"/>
  </cols>
  <sheetData>
    <row r="1" spans="2:75" x14ac:dyDescent="0.25">
      <c r="B1" s="8" t="s">
        <v>20</v>
      </c>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row>
    <row r="2" spans="2:75" x14ac:dyDescent="0.25">
      <c r="B2" s="1" t="s">
        <v>73</v>
      </c>
      <c r="U2" s="237"/>
      <c r="V2" s="237"/>
      <c r="W2" s="237"/>
      <c r="X2" s="237"/>
      <c r="Y2" s="237"/>
      <c r="Z2" s="237"/>
    </row>
    <row r="3" spans="2:75" ht="15.75" thickBot="1" x14ac:dyDescent="0.3"/>
    <row r="4" spans="2:75" ht="69.599999999999994" customHeight="1" x14ac:dyDescent="0.25">
      <c r="B4" s="475" t="s">
        <v>1</v>
      </c>
      <c r="C4" s="470" t="s">
        <v>130</v>
      </c>
      <c r="D4" s="502"/>
      <c r="E4" s="502"/>
      <c r="F4" s="502"/>
      <c r="G4" s="502"/>
      <c r="H4" s="502"/>
      <c r="I4" s="502"/>
      <c r="J4" s="502"/>
      <c r="K4" s="502"/>
      <c r="L4" s="502"/>
      <c r="M4" s="502"/>
      <c r="N4" s="502"/>
      <c r="O4" s="502"/>
      <c r="P4" s="502"/>
      <c r="Q4" s="502"/>
      <c r="R4" s="505"/>
      <c r="T4" s="478" t="s">
        <v>1</v>
      </c>
      <c r="U4" s="467" t="s">
        <v>9</v>
      </c>
      <c r="V4" s="470" t="s">
        <v>23</v>
      </c>
      <c r="W4" s="502"/>
      <c r="X4" s="502"/>
      <c r="Y4" s="502"/>
      <c r="Z4" s="502"/>
      <c r="AA4" s="502"/>
      <c r="AB4" s="502"/>
      <c r="AC4" s="502"/>
      <c r="AD4" s="502"/>
      <c r="AE4" s="471"/>
      <c r="AF4" s="264"/>
      <c r="AG4" s="266"/>
      <c r="AH4" s="287"/>
      <c r="AI4" s="266"/>
      <c r="AJ4" s="266"/>
      <c r="AK4" s="502" t="s">
        <v>24</v>
      </c>
      <c r="AL4" s="502"/>
      <c r="AM4" s="502"/>
      <c r="AN4" s="502"/>
      <c r="AO4" s="471"/>
      <c r="AP4" s="470" t="s">
        <v>25</v>
      </c>
      <c r="AQ4" s="471"/>
      <c r="AR4" s="470" t="s">
        <v>70</v>
      </c>
      <c r="AS4" s="502"/>
      <c r="AT4" s="502"/>
      <c r="AU4" s="502"/>
      <c r="AV4" s="502"/>
      <c r="AW4" s="502"/>
      <c r="AX4" s="502"/>
      <c r="AY4" s="502"/>
      <c r="AZ4" s="502"/>
      <c r="BA4" s="471"/>
      <c r="BB4" s="470" t="s">
        <v>71</v>
      </c>
      <c r="BC4" s="502"/>
      <c r="BD4" s="502"/>
      <c r="BE4" s="502"/>
      <c r="BF4" s="502"/>
      <c r="BG4" s="502"/>
      <c r="BH4" s="502"/>
      <c r="BI4" s="502"/>
      <c r="BJ4" s="502"/>
      <c r="BK4" s="471"/>
      <c r="BL4" s="470" t="s">
        <v>72</v>
      </c>
      <c r="BM4" s="502"/>
      <c r="BN4" s="502"/>
      <c r="BO4" s="502"/>
      <c r="BP4" s="502"/>
      <c r="BQ4" s="502"/>
      <c r="BR4" s="502"/>
      <c r="BS4" s="502"/>
      <c r="BT4" s="502"/>
      <c r="BU4" s="505"/>
    </row>
    <row r="5" spans="2:75" ht="26.25" customHeight="1" x14ac:dyDescent="0.25">
      <c r="B5" s="476"/>
      <c r="C5" s="468" t="s">
        <v>9</v>
      </c>
      <c r="D5" s="499" t="s">
        <v>118</v>
      </c>
      <c r="E5" s="500"/>
      <c r="F5" s="500"/>
      <c r="G5" s="500"/>
      <c r="H5" s="500"/>
      <c r="I5" s="499" t="s">
        <v>22</v>
      </c>
      <c r="J5" s="500"/>
      <c r="K5" s="500"/>
      <c r="L5" s="500"/>
      <c r="M5" s="501"/>
      <c r="N5" s="499" t="s">
        <v>2</v>
      </c>
      <c r="O5" s="500"/>
      <c r="P5" s="500"/>
      <c r="Q5" s="500"/>
      <c r="R5" s="508"/>
      <c r="T5" s="479"/>
      <c r="U5" s="468"/>
      <c r="V5" s="472" t="s">
        <v>118</v>
      </c>
      <c r="W5" s="504"/>
      <c r="X5" s="504"/>
      <c r="Y5" s="504"/>
      <c r="Z5" s="473"/>
      <c r="AA5" s="499" t="s">
        <v>22</v>
      </c>
      <c r="AB5" s="504"/>
      <c r="AC5" s="504"/>
      <c r="AD5" s="504"/>
      <c r="AE5" s="473"/>
      <c r="AF5" s="472" t="s">
        <v>118</v>
      </c>
      <c r="AG5" s="504"/>
      <c r="AH5" s="504"/>
      <c r="AI5" s="504"/>
      <c r="AJ5" s="504"/>
      <c r="AK5" s="499" t="s">
        <v>22</v>
      </c>
      <c r="AL5" s="500"/>
      <c r="AM5" s="500"/>
      <c r="AN5" s="500"/>
      <c r="AO5" s="501"/>
      <c r="AP5" s="267" t="s">
        <v>118</v>
      </c>
      <c r="AQ5" s="267" t="s">
        <v>22</v>
      </c>
      <c r="AR5" s="499" t="s">
        <v>118</v>
      </c>
      <c r="AS5" s="500"/>
      <c r="AT5" s="500"/>
      <c r="AU5" s="500"/>
      <c r="AV5" s="501"/>
      <c r="AW5" s="499" t="s">
        <v>22</v>
      </c>
      <c r="AX5" s="500"/>
      <c r="AY5" s="500"/>
      <c r="AZ5" s="500"/>
      <c r="BA5" s="501"/>
      <c r="BB5" s="472" t="s">
        <v>118</v>
      </c>
      <c r="BC5" s="504"/>
      <c r="BD5" s="504"/>
      <c r="BE5" s="504"/>
      <c r="BF5" s="473"/>
      <c r="BG5" s="499" t="s">
        <v>22</v>
      </c>
      <c r="BH5" s="500"/>
      <c r="BI5" s="500"/>
      <c r="BJ5" s="500"/>
      <c r="BK5" s="501"/>
      <c r="BL5" s="499" t="s">
        <v>118</v>
      </c>
      <c r="BM5" s="500"/>
      <c r="BN5" s="500"/>
      <c r="BO5" s="500"/>
      <c r="BP5" s="501"/>
      <c r="BQ5" s="500" t="s">
        <v>22</v>
      </c>
      <c r="BR5" s="500"/>
      <c r="BS5" s="500"/>
      <c r="BT5" s="500"/>
      <c r="BU5" s="508"/>
    </row>
    <row r="6" spans="2:75" ht="15.75" customHeight="1" thickBot="1" x14ac:dyDescent="0.3">
      <c r="B6" s="477"/>
      <c r="C6" s="469"/>
      <c r="D6" s="2"/>
      <c r="E6" s="3"/>
      <c r="F6" s="3" t="s">
        <v>4</v>
      </c>
      <c r="G6" s="3" t="s">
        <v>64</v>
      </c>
      <c r="H6" s="4" t="s">
        <v>121</v>
      </c>
      <c r="I6" s="2"/>
      <c r="J6" s="3"/>
      <c r="K6" s="3" t="s">
        <v>4</v>
      </c>
      <c r="L6" s="3" t="s">
        <v>64</v>
      </c>
      <c r="M6" s="4" t="s">
        <v>121</v>
      </c>
      <c r="N6" s="5"/>
      <c r="O6" s="3"/>
      <c r="P6" s="3" t="s">
        <v>4</v>
      </c>
      <c r="Q6" s="3" t="s">
        <v>64</v>
      </c>
      <c r="R6" s="6" t="s">
        <v>121</v>
      </c>
      <c r="T6" s="480"/>
      <c r="U6" s="469"/>
      <c r="V6" s="2"/>
      <c r="W6" s="314"/>
      <c r="X6" s="3" t="s">
        <v>4</v>
      </c>
      <c r="Y6" s="3" t="s">
        <v>64</v>
      </c>
      <c r="Z6" s="4" t="s">
        <v>121</v>
      </c>
      <c r="AA6" s="2"/>
      <c r="AB6" s="3"/>
      <c r="AC6" s="3" t="s">
        <v>4</v>
      </c>
      <c r="AD6" s="3" t="s">
        <v>64</v>
      </c>
      <c r="AE6" s="4" t="s">
        <v>121</v>
      </c>
      <c r="AF6" s="2"/>
      <c r="AG6" s="3"/>
      <c r="AH6" s="3" t="s">
        <v>4</v>
      </c>
      <c r="AI6" s="3" t="s">
        <v>64</v>
      </c>
      <c r="AJ6" s="4" t="s">
        <v>121</v>
      </c>
      <c r="AK6" s="2"/>
      <c r="AL6" s="314"/>
      <c r="AM6" s="3" t="s">
        <v>4</v>
      </c>
      <c r="AN6" s="3" t="s">
        <v>64</v>
      </c>
      <c r="AO6" s="4" t="s">
        <v>121</v>
      </c>
      <c r="AP6" s="506" t="s">
        <v>67</v>
      </c>
      <c r="AQ6" s="507"/>
      <c r="AR6" s="2"/>
      <c r="AS6" s="314"/>
      <c r="AT6" s="3" t="s">
        <v>4</v>
      </c>
      <c r="AU6" s="3" t="s">
        <v>64</v>
      </c>
      <c r="AV6" s="4" t="s">
        <v>121</v>
      </c>
      <c r="AW6" s="2"/>
      <c r="AX6" s="3"/>
      <c r="AY6" s="3" t="s">
        <v>4</v>
      </c>
      <c r="AZ6" s="3" t="s">
        <v>64</v>
      </c>
      <c r="BA6" s="4" t="s">
        <v>121</v>
      </c>
      <c r="BB6" s="2"/>
      <c r="BC6" s="314"/>
      <c r="BD6" s="3" t="s">
        <v>4</v>
      </c>
      <c r="BE6" s="3" t="s">
        <v>64</v>
      </c>
      <c r="BF6" s="4" t="s">
        <v>121</v>
      </c>
      <c r="BG6" s="2"/>
      <c r="BH6" s="3"/>
      <c r="BI6" s="3" t="s">
        <v>4</v>
      </c>
      <c r="BJ6" s="3" t="s">
        <v>64</v>
      </c>
      <c r="BK6" s="4" t="s">
        <v>121</v>
      </c>
      <c r="BL6" s="138"/>
      <c r="BM6" s="283"/>
      <c r="BN6" s="283" t="s">
        <v>4</v>
      </c>
      <c r="BO6" s="283" t="s">
        <v>64</v>
      </c>
      <c r="BP6" s="148" t="s">
        <v>121</v>
      </c>
      <c r="BQ6" s="7"/>
      <c r="BR6" s="283"/>
      <c r="BS6" s="283" t="s">
        <v>4</v>
      </c>
      <c r="BT6" s="283" t="s">
        <v>64</v>
      </c>
      <c r="BU6" s="332" t="s">
        <v>121</v>
      </c>
    </row>
    <row r="7" spans="2:75" x14ac:dyDescent="0.25">
      <c r="B7" s="9">
        <v>2012</v>
      </c>
      <c r="C7" s="55">
        <v>40909</v>
      </c>
      <c r="D7" s="56"/>
      <c r="E7" s="57"/>
      <c r="F7" s="57">
        <v>1005</v>
      </c>
      <c r="G7" s="57">
        <v>1005</v>
      </c>
      <c r="H7" s="142">
        <v>1005</v>
      </c>
      <c r="I7" s="56"/>
      <c r="J7" s="57"/>
      <c r="K7" s="57">
        <f t="shared" ref="K7:K24" si="0">F7*12</f>
        <v>12060</v>
      </c>
      <c r="L7" s="57">
        <f t="shared" ref="L7:L24" si="1">G7*12</f>
        <v>12060</v>
      </c>
      <c r="M7" s="142">
        <f t="shared" ref="M7:M24" si="2">H7*12</f>
        <v>12060</v>
      </c>
      <c r="N7" s="58"/>
      <c r="O7" s="59"/>
      <c r="P7" s="59"/>
      <c r="Q7" s="59"/>
      <c r="R7" s="60"/>
      <c r="S7" s="12"/>
      <c r="T7" s="241">
        <v>2012</v>
      </c>
      <c r="U7" s="242">
        <v>41000</v>
      </c>
      <c r="V7" s="315"/>
      <c r="W7" s="316"/>
      <c r="X7" s="271">
        <v>620.91999999999996</v>
      </c>
      <c r="Y7" s="271">
        <v>620.91999999999996</v>
      </c>
      <c r="Z7" s="317">
        <v>620.91999999999996</v>
      </c>
      <c r="AA7" s="245"/>
      <c r="AB7" s="247"/>
      <c r="AC7" s="244">
        <v>7451.0399999999991</v>
      </c>
      <c r="AD7" s="244">
        <v>7451.0399999999991</v>
      </c>
      <c r="AE7" s="253">
        <v>7451.0399999999991</v>
      </c>
      <c r="AF7" s="243"/>
      <c r="AG7" s="244"/>
      <c r="AH7" s="244">
        <v>678.50083333333339</v>
      </c>
      <c r="AI7" s="244">
        <v>678.50083333333339</v>
      </c>
      <c r="AJ7" s="326">
        <v>678.50083333333339</v>
      </c>
      <c r="AK7" s="243"/>
      <c r="AL7" s="244"/>
      <c r="AM7" s="247">
        <v>8142.01</v>
      </c>
      <c r="AN7" s="247">
        <v>8142.01</v>
      </c>
      <c r="AO7" s="326">
        <v>8142.01</v>
      </c>
      <c r="AP7" s="243"/>
      <c r="AQ7" s="250"/>
      <c r="AR7" s="331"/>
      <c r="AS7" s="247"/>
      <c r="AT7" s="247">
        <v>672.46083333333331</v>
      </c>
      <c r="AU7" s="247">
        <v>672.46083333333331</v>
      </c>
      <c r="AV7" s="253">
        <v>672.46083333333331</v>
      </c>
      <c r="AW7" s="245"/>
      <c r="AX7" s="247"/>
      <c r="AY7" s="247">
        <f>AT7*12</f>
        <v>8069.53</v>
      </c>
      <c r="AZ7" s="247">
        <f t="shared" ref="AZ7:AZ15" si="3">AU7*12</f>
        <v>8069.53</v>
      </c>
      <c r="BA7" s="246">
        <f t="shared" ref="BA7:BA15" si="4">AV7*12</f>
        <v>8069.53</v>
      </c>
      <c r="BB7" s="331"/>
      <c r="BC7" s="247"/>
      <c r="BD7" s="247">
        <v>534.35583333333341</v>
      </c>
      <c r="BE7" s="247">
        <v>534.35583333333341</v>
      </c>
      <c r="BF7" s="253">
        <v>534.35583333333341</v>
      </c>
      <c r="BG7" s="245"/>
      <c r="BH7" s="247"/>
      <c r="BI7" s="247">
        <v>6412.27</v>
      </c>
      <c r="BJ7" s="247">
        <v>6412.27</v>
      </c>
      <c r="BK7" s="280">
        <v>6412.27</v>
      </c>
      <c r="BL7" s="250"/>
      <c r="BM7" s="244"/>
      <c r="BN7" s="244"/>
      <c r="BO7" s="244"/>
      <c r="BP7" s="250"/>
      <c r="BQ7" s="243"/>
      <c r="BR7" s="244"/>
      <c r="BS7" s="244"/>
      <c r="BT7" s="244"/>
      <c r="BU7" s="333"/>
      <c r="BW7" s="137"/>
    </row>
    <row r="8" spans="2:75" x14ac:dyDescent="0.25">
      <c r="B8" s="15">
        <v>2012</v>
      </c>
      <c r="C8" s="61">
        <v>41091</v>
      </c>
      <c r="D8" s="62"/>
      <c r="E8" s="63"/>
      <c r="F8" s="63">
        <v>1025.0999999999999</v>
      </c>
      <c r="G8" s="63">
        <v>1025.0999999999999</v>
      </c>
      <c r="H8" s="143">
        <v>1025.0999999999999</v>
      </c>
      <c r="I8" s="62"/>
      <c r="J8" s="63"/>
      <c r="K8" s="63">
        <f t="shared" si="0"/>
        <v>12301.199999999999</v>
      </c>
      <c r="L8" s="63">
        <f t="shared" si="1"/>
        <v>12301.199999999999</v>
      </c>
      <c r="M8" s="143">
        <f t="shared" si="2"/>
        <v>12301.199999999999</v>
      </c>
      <c r="N8" s="38"/>
      <c r="O8" s="36"/>
      <c r="P8" s="36">
        <f t="shared" ref="P8" si="5">O8</f>
        <v>0</v>
      </c>
      <c r="Q8" s="36">
        <f t="shared" ref="Q8" si="6">F8/F7-1</f>
        <v>2.0000000000000018E-2</v>
      </c>
      <c r="R8" s="39">
        <f t="shared" ref="R8" si="7">H8/H7-1</f>
        <v>2.0000000000000018E-2</v>
      </c>
      <c r="S8" s="12"/>
      <c r="T8" s="18"/>
      <c r="U8" s="20"/>
      <c r="V8" s="318"/>
      <c r="W8" s="272"/>
      <c r="X8" s="272"/>
      <c r="Y8" s="272"/>
      <c r="Z8" s="319"/>
      <c r="AA8" s="139"/>
      <c r="AB8" s="239"/>
      <c r="AC8" s="239"/>
      <c r="AD8" s="239"/>
      <c r="AE8" s="240"/>
      <c r="AF8" s="327"/>
      <c r="AG8" s="239"/>
      <c r="AH8" s="239"/>
      <c r="AI8" s="239"/>
      <c r="AJ8" s="240"/>
      <c r="AK8" s="327"/>
      <c r="AL8" s="239"/>
      <c r="AM8" s="244"/>
      <c r="AN8" s="244"/>
      <c r="AO8" s="326"/>
      <c r="AP8" s="243"/>
      <c r="AQ8" s="251"/>
      <c r="AR8" s="327"/>
      <c r="AS8" s="239"/>
      <c r="AT8" s="239"/>
      <c r="AU8" s="239"/>
      <c r="AV8" s="240"/>
      <c r="AW8" s="139"/>
      <c r="AX8" s="239"/>
      <c r="AY8" s="239"/>
      <c r="AZ8" s="239"/>
      <c r="BA8" s="278"/>
      <c r="BB8" s="327"/>
      <c r="BC8" s="239"/>
      <c r="BD8" s="239"/>
      <c r="BE8" s="239"/>
      <c r="BF8" s="240"/>
      <c r="BG8" s="139"/>
      <c r="BH8" s="239"/>
      <c r="BI8" s="239"/>
      <c r="BJ8" s="239"/>
      <c r="BK8" s="277"/>
      <c r="BL8" s="251"/>
      <c r="BM8" s="239"/>
      <c r="BN8" s="239"/>
      <c r="BO8" s="239"/>
      <c r="BP8" s="251"/>
      <c r="BQ8" s="327"/>
      <c r="BR8" s="239"/>
      <c r="BS8" s="239"/>
      <c r="BT8" s="239"/>
      <c r="BU8" s="334"/>
    </row>
    <row r="9" spans="2:75" x14ac:dyDescent="0.25">
      <c r="B9" s="15">
        <v>2013</v>
      </c>
      <c r="C9" s="61">
        <v>41275</v>
      </c>
      <c r="D9" s="62"/>
      <c r="E9" s="63"/>
      <c r="F9" s="63">
        <v>1028.17</v>
      </c>
      <c r="G9" s="63">
        <v>1028.17</v>
      </c>
      <c r="H9" s="143">
        <v>1028.17</v>
      </c>
      <c r="I9" s="62"/>
      <c r="J9" s="63"/>
      <c r="K9" s="63">
        <f t="shared" si="0"/>
        <v>12338.04</v>
      </c>
      <c r="L9" s="63">
        <f t="shared" si="1"/>
        <v>12338.04</v>
      </c>
      <c r="M9" s="143">
        <f t="shared" si="2"/>
        <v>12338.04</v>
      </c>
      <c r="N9" s="38"/>
      <c r="O9" s="36"/>
      <c r="P9" s="36">
        <f t="shared" ref="P9:P22" si="8">O9</f>
        <v>0</v>
      </c>
      <c r="Q9" s="36">
        <f t="shared" ref="Q9:Q22" si="9">F9/F8-1</f>
        <v>2.9948297727051543E-3</v>
      </c>
      <c r="R9" s="39">
        <f t="shared" ref="R9:R22" si="10">H9/H8-1</f>
        <v>2.9948297727051543E-3</v>
      </c>
      <c r="S9" s="12"/>
      <c r="T9" s="18">
        <v>2013</v>
      </c>
      <c r="U9" s="20">
        <v>41365</v>
      </c>
      <c r="V9" s="318"/>
      <c r="W9" s="316"/>
      <c r="X9" s="272">
        <v>628.99</v>
      </c>
      <c r="Y9" s="272">
        <v>628.99</v>
      </c>
      <c r="Z9" s="319">
        <v>628.99</v>
      </c>
      <c r="AA9" s="139"/>
      <c r="AB9" s="239"/>
      <c r="AC9" s="239">
        <v>7547.88</v>
      </c>
      <c r="AD9" s="239">
        <v>7547.88</v>
      </c>
      <c r="AE9" s="240">
        <v>7547.88</v>
      </c>
      <c r="AF9" s="327"/>
      <c r="AG9" s="239"/>
      <c r="AH9" s="239">
        <v>687.32083333333333</v>
      </c>
      <c r="AI9" s="239">
        <v>687.32083333333333</v>
      </c>
      <c r="AJ9" s="240">
        <v>687.32083333333333</v>
      </c>
      <c r="AK9" s="327"/>
      <c r="AL9" s="239"/>
      <c r="AM9" s="244">
        <v>8247.85</v>
      </c>
      <c r="AN9" s="244">
        <v>8247.85</v>
      </c>
      <c r="AO9" s="326">
        <v>8247.85</v>
      </c>
      <c r="AP9" s="243"/>
      <c r="AQ9" s="251"/>
      <c r="AR9" s="327"/>
      <c r="AS9" s="239"/>
      <c r="AT9" s="239">
        <v>681.20249999999999</v>
      </c>
      <c r="AU9" s="239">
        <v>681.20249999999999</v>
      </c>
      <c r="AV9" s="240">
        <v>681.20249999999999</v>
      </c>
      <c r="AW9" s="139"/>
      <c r="AX9" s="239"/>
      <c r="AY9" s="239">
        <f t="shared" ref="AY9:AY15" si="11">AT9*12</f>
        <v>8174.43</v>
      </c>
      <c r="AZ9" s="239">
        <f t="shared" si="3"/>
        <v>8174.43</v>
      </c>
      <c r="BA9" s="278">
        <f t="shared" si="4"/>
        <v>8174.43</v>
      </c>
      <c r="BB9" s="327"/>
      <c r="BC9" s="239"/>
      <c r="BD9" s="239">
        <v>541.30166666666662</v>
      </c>
      <c r="BE9" s="239">
        <v>541.30166666666662</v>
      </c>
      <c r="BF9" s="240">
        <v>541.30166666666662</v>
      </c>
      <c r="BG9" s="139"/>
      <c r="BH9" s="239"/>
      <c r="BI9" s="239">
        <v>6495.62</v>
      </c>
      <c r="BJ9" s="239">
        <v>6495.62</v>
      </c>
      <c r="BK9" s="277">
        <v>6495.62</v>
      </c>
      <c r="BL9" s="251"/>
      <c r="BM9" s="239"/>
      <c r="BN9" s="239"/>
      <c r="BO9" s="239"/>
      <c r="BP9" s="251"/>
      <c r="BQ9" s="327"/>
      <c r="BR9" s="239"/>
      <c r="BS9" s="239"/>
      <c r="BT9" s="239"/>
      <c r="BU9" s="334"/>
      <c r="BW9" s="137"/>
    </row>
    <row r="10" spans="2:75" x14ac:dyDescent="0.25">
      <c r="B10" s="15">
        <v>2014</v>
      </c>
      <c r="C10" s="61">
        <v>41640</v>
      </c>
      <c r="D10" s="62"/>
      <c r="E10" s="63"/>
      <c r="F10" s="63">
        <v>1039.47</v>
      </c>
      <c r="G10" s="63">
        <v>1039.47</v>
      </c>
      <c r="H10" s="143">
        <v>1039.47</v>
      </c>
      <c r="I10" s="62"/>
      <c r="J10" s="63"/>
      <c r="K10" s="63">
        <f t="shared" si="0"/>
        <v>12473.64</v>
      </c>
      <c r="L10" s="63">
        <f t="shared" si="1"/>
        <v>12473.64</v>
      </c>
      <c r="M10" s="143">
        <f t="shared" si="2"/>
        <v>12473.64</v>
      </c>
      <c r="N10" s="38"/>
      <c r="O10" s="36"/>
      <c r="P10" s="36">
        <f t="shared" si="8"/>
        <v>0</v>
      </c>
      <c r="Q10" s="36">
        <f t="shared" si="9"/>
        <v>1.099040042016397E-2</v>
      </c>
      <c r="R10" s="39">
        <f t="shared" si="10"/>
        <v>1.099040042016397E-2</v>
      </c>
      <c r="S10" s="12"/>
      <c r="T10" s="18"/>
      <c r="U10" s="20"/>
      <c r="V10" s="318"/>
      <c r="W10" s="272"/>
      <c r="X10" s="272"/>
      <c r="Y10" s="272"/>
      <c r="Z10" s="319"/>
      <c r="AA10" s="139"/>
      <c r="AB10" s="239"/>
      <c r="AC10" s="239"/>
      <c r="AD10" s="239"/>
      <c r="AE10" s="240"/>
      <c r="AF10" s="327"/>
      <c r="AG10" s="239"/>
      <c r="AH10" s="239"/>
      <c r="AI10" s="239"/>
      <c r="AJ10" s="240"/>
      <c r="AK10" s="327"/>
      <c r="AL10" s="239"/>
      <c r="AM10" s="244"/>
      <c r="AN10" s="244"/>
      <c r="AO10" s="326"/>
      <c r="AP10" s="243"/>
      <c r="AQ10" s="251"/>
      <c r="AR10" s="327"/>
      <c r="AS10" s="239"/>
      <c r="AT10" s="239"/>
      <c r="AU10" s="239"/>
      <c r="AV10" s="240"/>
      <c r="AW10" s="139"/>
      <c r="AX10" s="239"/>
      <c r="AY10" s="239"/>
      <c r="AZ10" s="239"/>
      <c r="BA10" s="278"/>
      <c r="BB10" s="327"/>
      <c r="BC10" s="239"/>
      <c r="BD10" s="239"/>
      <c r="BE10" s="239"/>
      <c r="BF10" s="240"/>
      <c r="BG10" s="139"/>
      <c r="BH10" s="239"/>
      <c r="BI10" s="239"/>
      <c r="BJ10" s="239"/>
      <c r="BK10" s="277"/>
      <c r="BL10" s="251"/>
      <c r="BM10" s="239"/>
      <c r="BN10" s="239"/>
      <c r="BO10" s="239"/>
      <c r="BP10" s="251"/>
      <c r="BQ10" s="327"/>
      <c r="BR10" s="239"/>
      <c r="BS10" s="239"/>
      <c r="BT10" s="239"/>
      <c r="BU10" s="334"/>
    </row>
    <row r="11" spans="2:75" x14ac:dyDescent="0.25">
      <c r="B11" s="15">
        <v>2014</v>
      </c>
      <c r="C11" s="61">
        <v>41671</v>
      </c>
      <c r="D11" s="62"/>
      <c r="E11" s="63"/>
      <c r="F11" s="63">
        <v>1120</v>
      </c>
      <c r="G11" s="63">
        <v>1120</v>
      </c>
      <c r="H11" s="143">
        <v>1120</v>
      </c>
      <c r="I11" s="62"/>
      <c r="J11" s="63"/>
      <c r="K11" s="63">
        <f t="shared" si="0"/>
        <v>13440</v>
      </c>
      <c r="L11" s="63">
        <f t="shared" si="1"/>
        <v>13440</v>
      </c>
      <c r="M11" s="143">
        <f t="shared" si="2"/>
        <v>13440</v>
      </c>
      <c r="N11" s="38"/>
      <c r="O11" s="36"/>
      <c r="P11" s="36">
        <f t="shared" si="8"/>
        <v>0</v>
      </c>
      <c r="Q11" s="36">
        <f t="shared" si="9"/>
        <v>7.7472173319095283E-2</v>
      </c>
      <c r="R11" s="39">
        <f t="shared" si="10"/>
        <v>7.7472173319095283E-2</v>
      </c>
      <c r="S11" s="12"/>
      <c r="T11" s="18"/>
      <c r="U11" s="20"/>
      <c r="V11" s="318"/>
      <c r="W11" s="272"/>
      <c r="X11" s="272"/>
      <c r="Y11" s="272"/>
      <c r="Z11" s="319"/>
      <c r="AA11" s="139"/>
      <c r="AB11" s="239"/>
      <c r="AC11" s="239"/>
      <c r="AD11" s="239"/>
      <c r="AE11" s="240"/>
      <c r="AF11" s="327"/>
      <c r="AG11" s="239"/>
      <c r="AH11" s="239"/>
      <c r="AI11" s="239"/>
      <c r="AJ11" s="240"/>
      <c r="AK11" s="330"/>
      <c r="AL11" s="239"/>
      <c r="AM11" s="244"/>
      <c r="AN11" s="244"/>
      <c r="AO11" s="326"/>
      <c r="AP11" s="243"/>
      <c r="AQ11" s="251"/>
      <c r="AR11" s="327"/>
      <c r="AS11" s="239"/>
      <c r="AT11" s="239"/>
      <c r="AU11" s="239"/>
      <c r="AV11" s="240"/>
      <c r="AW11" s="139"/>
      <c r="AX11" s="239"/>
      <c r="AY11" s="239"/>
      <c r="AZ11" s="239"/>
      <c r="BA11" s="278"/>
      <c r="BB11" s="327"/>
      <c r="BC11" s="239"/>
      <c r="BD11" s="239"/>
      <c r="BE11" s="239"/>
      <c r="BF11" s="240"/>
      <c r="BG11" s="139"/>
      <c r="BH11" s="239"/>
      <c r="BI11" s="239"/>
      <c r="BJ11" s="239"/>
      <c r="BK11" s="277"/>
      <c r="BL11" s="251"/>
      <c r="BM11" s="239"/>
      <c r="BN11" s="239"/>
      <c r="BO11" s="239"/>
      <c r="BP11" s="251"/>
      <c r="BQ11" s="327"/>
      <c r="BR11" s="239"/>
      <c r="BS11" s="239"/>
      <c r="BT11" s="239"/>
      <c r="BU11" s="334"/>
    </row>
    <row r="12" spans="2:75" x14ac:dyDescent="0.25">
      <c r="B12" s="15">
        <v>2015</v>
      </c>
      <c r="C12" s="64">
        <v>42005</v>
      </c>
      <c r="D12" s="62"/>
      <c r="E12" s="63"/>
      <c r="F12" s="63">
        <v>1128.96</v>
      </c>
      <c r="G12" s="63">
        <v>1128.96</v>
      </c>
      <c r="H12" s="143">
        <v>1128.96</v>
      </c>
      <c r="I12" s="62"/>
      <c r="J12" s="63"/>
      <c r="K12" s="63">
        <f t="shared" si="0"/>
        <v>13547.52</v>
      </c>
      <c r="L12" s="63">
        <f t="shared" si="1"/>
        <v>13547.52</v>
      </c>
      <c r="M12" s="143">
        <f t="shared" si="2"/>
        <v>13547.52</v>
      </c>
      <c r="N12" s="38"/>
      <c r="O12" s="36"/>
      <c r="P12" s="36">
        <f t="shared" si="8"/>
        <v>0</v>
      </c>
      <c r="Q12" s="36">
        <f t="shared" si="9"/>
        <v>8.0000000000000071E-3</v>
      </c>
      <c r="R12" s="39">
        <f t="shared" si="10"/>
        <v>8.0000000000000071E-3</v>
      </c>
      <c r="S12" s="12"/>
      <c r="T12" s="18">
        <v>2015</v>
      </c>
      <c r="U12" s="20">
        <v>42278</v>
      </c>
      <c r="V12" s="318"/>
      <c r="W12" s="316"/>
      <c r="X12" s="272">
        <v>629.62</v>
      </c>
      <c r="Y12" s="272">
        <v>629.62</v>
      </c>
      <c r="Z12" s="319">
        <v>629.62</v>
      </c>
      <c r="AA12" s="139"/>
      <c r="AB12" s="239"/>
      <c r="AC12" s="239">
        <v>7555.4400000000005</v>
      </c>
      <c r="AD12" s="239">
        <v>7555.4400000000005</v>
      </c>
      <c r="AE12" s="240">
        <v>7555.4400000000005</v>
      </c>
      <c r="AF12" s="327"/>
      <c r="AG12" s="239"/>
      <c r="AH12" s="239">
        <v>688.00750000000005</v>
      </c>
      <c r="AI12" s="239">
        <v>688.00750000000005</v>
      </c>
      <c r="AJ12" s="240">
        <v>688.00750000000005</v>
      </c>
      <c r="AK12" s="327"/>
      <c r="AL12" s="239"/>
      <c r="AM12" s="244">
        <v>8256.09</v>
      </c>
      <c r="AN12" s="244">
        <v>8256.09</v>
      </c>
      <c r="AO12" s="326">
        <v>8256.09</v>
      </c>
      <c r="AP12" s="243">
        <v>1158.0566666666666</v>
      </c>
      <c r="AQ12" s="251">
        <v>13896.68</v>
      </c>
      <c r="AR12" s="327"/>
      <c r="AS12" s="239"/>
      <c r="AT12" s="239">
        <v>681.88333333333333</v>
      </c>
      <c r="AU12" s="239">
        <v>681.88333333333333</v>
      </c>
      <c r="AV12" s="240">
        <v>681.88333333333333</v>
      </c>
      <c r="AW12" s="139"/>
      <c r="AX12" s="239"/>
      <c r="AY12" s="239">
        <f t="shared" si="11"/>
        <v>8182.6</v>
      </c>
      <c r="AZ12" s="239">
        <f t="shared" si="3"/>
        <v>8182.6</v>
      </c>
      <c r="BA12" s="278">
        <f t="shared" si="4"/>
        <v>8182.6</v>
      </c>
      <c r="BB12" s="327"/>
      <c r="BC12" s="239"/>
      <c r="BD12" s="239">
        <v>541.84249999999997</v>
      </c>
      <c r="BE12" s="239">
        <v>541.84249999999997</v>
      </c>
      <c r="BF12" s="240">
        <v>541.84249999999997</v>
      </c>
      <c r="BG12" s="139"/>
      <c r="BH12" s="239"/>
      <c r="BI12" s="239">
        <v>6502.11</v>
      </c>
      <c r="BJ12" s="239">
        <v>6502.11</v>
      </c>
      <c r="BK12" s="277">
        <v>6502.11</v>
      </c>
      <c r="BL12" s="251"/>
      <c r="BM12" s="239"/>
      <c r="BN12" s="239"/>
      <c r="BO12" s="239"/>
      <c r="BP12" s="251"/>
      <c r="BQ12" s="327"/>
      <c r="BR12" s="239"/>
      <c r="BS12" s="239"/>
      <c r="BT12" s="239"/>
      <c r="BU12" s="334"/>
      <c r="BW12" s="137"/>
    </row>
    <row r="13" spans="2:75" x14ac:dyDescent="0.25">
      <c r="B13" s="15">
        <v>2016</v>
      </c>
      <c r="C13" s="64">
        <v>42370</v>
      </c>
      <c r="D13" s="62"/>
      <c r="E13" s="63"/>
      <c r="F13" s="63">
        <v>1135.73</v>
      </c>
      <c r="G13" s="63">
        <v>1135.73</v>
      </c>
      <c r="H13" s="143">
        <v>1135.73</v>
      </c>
      <c r="I13" s="62"/>
      <c r="J13" s="63"/>
      <c r="K13" s="63">
        <f t="shared" si="0"/>
        <v>13628.76</v>
      </c>
      <c r="L13" s="63">
        <f t="shared" si="1"/>
        <v>13628.76</v>
      </c>
      <c r="M13" s="143">
        <f t="shared" si="2"/>
        <v>13628.76</v>
      </c>
      <c r="N13" s="38"/>
      <c r="O13" s="36"/>
      <c r="P13" s="36">
        <f t="shared" si="8"/>
        <v>0</v>
      </c>
      <c r="Q13" s="36">
        <f t="shared" si="9"/>
        <v>5.9966695011337556E-3</v>
      </c>
      <c r="R13" s="39">
        <f t="shared" si="10"/>
        <v>5.9966695011337556E-3</v>
      </c>
      <c r="T13" s="18"/>
      <c r="U13" s="20"/>
      <c r="V13" s="318"/>
      <c r="W13" s="272"/>
      <c r="X13" s="272"/>
      <c r="Y13" s="272"/>
      <c r="Z13" s="319"/>
      <c r="AA13" s="139"/>
      <c r="AB13" s="239"/>
      <c r="AC13" s="239"/>
      <c r="AD13" s="239"/>
      <c r="AE13" s="240"/>
      <c r="AF13" s="327"/>
      <c r="AG13" s="239"/>
      <c r="AH13" s="239"/>
      <c r="AI13" s="239"/>
      <c r="AJ13" s="240"/>
      <c r="AK13" s="330"/>
      <c r="AL13" s="239"/>
      <c r="AM13" s="244"/>
      <c r="AN13" s="244"/>
      <c r="AO13" s="326"/>
      <c r="AP13" s="243"/>
      <c r="AQ13" s="251"/>
      <c r="AR13" s="327"/>
      <c r="AS13" s="239"/>
      <c r="AT13" s="239"/>
      <c r="AU13" s="239"/>
      <c r="AV13" s="240"/>
      <c r="AW13" s="139"/>
      <c r="AX13" s="239"/>
      <c r="AY13" s="239"/>
      <c r="AZ13" s="239"/>
      <c r="BA13" s="278"/>
      <c r="BB13" s="327"/>
      <c r="BC13" s="239"/>
      <c r="BD13" s="239"/>
      <c r="BE13" s="239"/>
      <c r="BF13" s="240"/>
      <c r="BG13" s="139"/>
      <c r="BH13" s="239"/>
      <c r="BI13" s="239"/>
      <c r="BJ13" s="239"/>
      <c r="BK13" s="277"/>
      <c r="BL13" s="251"/>
      <c r="BM13" s="239"/>
      <c r="BN13" s="239"/>
      <c r="BO13" s="239"/>
      <c r="BP13" s="251"/>
      <c r="BQ13" s="327"/>
      <c r="BR13" s="239"/>
      <c r="BS13" s="239"/>
      <c r="BT13" s="239"/>
      <c r="BU13" s="334"/>
    </row>
    <row r="14" spans="2:75" x14ac:dyDescent="0.25">
      <c r="B14" s="15">
        <v>2017</v>
      </c>
      <c r="C14" s="64">
        <v>42736</v>
      </c>
      <c r="D14" s="62"/>
      <c r="E14" s="63"/>
      <c r="F14" s="63">
        <v>1145.95</v>
      </c>
      <c r="G14" s="63">
        <v>1145.95</v>
      </c>
      <c r="H14" s="143">
        <v>1145.95</v>
      </c>
      <c r="I14" s="62"/>
      <c r="J14" s="63"/>
      <c r="K14" s="63">
        <f t="shared" si="0"/>
        <v>13751.400000000001</v>
      </c>
      <c r="L14" s="63">
        <f t="shared" si="1"/>
        <v>13751.400000000001</v>
      </c>
      <c r="M14" s="143">
        <f t="shared" si="2"/>
        <v>13751.400000000001</v>
      </c>
      <c r="N14" s="38"/>
      <c r="O14" s="36"/>
      <c r="P14" s="36">
        <f t="shared" si="8"/>
        <v>0</v>
      </c>
      <c r="Q14" s="36">
        <f t="shared" si="9"/>
        <v>8.9986176291900755E-3</v>
      </c>
      <c r="R14" s="39">
        <f t="shared" si="10"/>
        <v>8.9986176291900755E-3</v>
      </c>
      <c r="T14" s="18">
        <v>2017</v>
      </c>
      <c r="U14" s="20">
        <f>DATE(T14,10,1)</f>
        <v>43009</v>
      </c>
      <c r="V14" s="318"/>
      <c r="W14" s="316"/>
      <c r="X14" s="272">
        <v>634.66</v>
      </c>
      <c r="Y14" s="272">
        <v>634.66</v>
      </c>
      <c r="Z14" s="319">
        <v>634.66</v>
      </c>
      <c r="AA14" s="139"/>
      <c r="AB14" s="239"/>
      <c r="AC14" s="239">
        <v>7615.92</v>
      </c>
      <c r="AD14" s="239">
        <v>7615.92</v>
      </c>
      <c r="AE14" s="240">
        <v>7615.92</v>
      </c>
      <c r="AF14" s="327"/>
      <c r="AG14" s="239"/>
      <c r="AH14" s="239">
        <v>693.51083333333327</v>
      </c>
      <c r="AI14" s="239">
        <v>693.51083333333327</v>
      </c>
      <c r="AJ14" s="240">
        <v>693.51083333333327</v>
      </c>
      <c r="AK14" s="327"/>
      <c r="AL14" s="239"/>
      <c r="AM14" s="244">
        <v>8322.1299999999992</v>
      </c>
      <c r="AN14" s="244">
        <v>8322.1299999999992</v>
      </c>
      <c r="AO14" s="326">
        <v>8322.1299999999992</v>
      </c>
      <c r="AP14" s="243">
        <v>1167.0600226757372</v>
      </c>
      <c r="AQ14" s="251">
        <v>14004.720272108845</v>
      </c>
      <c r="AR14" s="327"/>
      <c r="AS14" s="239"/>
      <c r="AT14" s="239">
        <v>687.18466148364121</v>
      </c>
      <c r="AU14" s="239">
        <v>687.18466148364121</v>
      </c>
      <c r="AV14" s="240">
        <v>687.18466148364121</v>
      </c>
      <c r="AW14" s="139"/>
      <c r="AX14" s="239"/>
      <c r="AY14" s="239">
        <f t="shared" si="11"/>
        <v>8246.215937803694</v>
      </c>
      <c r="AZ14" s="239">
        <f t="shared" si="3"/>
        <v>8246.215937803694</v>
      </c>
      <c r="BA14" s="278">
        <f t="shared" si="4"/>
        <v>8246.215937803694</v>
      </c>
      <c r="BB14" s="327"/>
      <c r="BC14" s="239"/>
      <c r="BD14" s="239">
        <v>546.05507531584055</v>
      </c>
      <c r="BE14" s="239">
        <v>546.05507531584055</v>
      </c>
      <c r="BF14" s="240">
        <v>546.05507531584055</v>
      </c>
      <c r="BG14" s="139"/>
      <c r="BH14" s="239"/>
      <c r="BI14" s="239">
        <v>6552.6609037900871</v>
      </c>
      <c r="BJ14" s="239">
        <v>6552.6609037900871</v>
      </c>
      <c r="BK14" s="277">
        <v>6552.6609037900871</v>
      </c>
      <c r="BL14" s="251"/>
      <c r="BM14" s="239"/>
      <c r="BN14" s="239"/>
      <c r="BO14" s="239"/>
      <c r="BP14" s="251"/>
      <c r="BQ14" s="327"/>
      <c r="BR14" s="239"/>
      <c r="BS14" s="239"/>
      <c r="BT14" s="239"/>
      <c r="BU14" s="334"/>
      <c r="BW14" s="137"/>
    </row>
    <row r="15" spans="2:75" x14ac:dyDescent="0.25">
      <c r="B15" s="15">
        <v>2018</v>
      </c>
      <c r="C15" s="64">
        <v>43101</v>
      </c>
      <c r="D15" s="62"/>
      <c r="E15" s="63"/>
      <c r="F15" s="63">
        <v>1160.04</v>
      </c>
      <c r="G15" s="63">
        <v>1160.04</v>
      </c>
      <c r="H15" s="143">
        <v>1160.04</v>
      </c>
      <c r="I15" s="62"/>
      <c r="J15" s="63"/>
      <c r="K15" s="63">
        <f t="shared" si="0"/>
        <v>13920.48</v>
      </c>
      <c r="L15" s="63">
        <f t="shared" si="1"/>
        <v>13920.48</v>
      </c>
      <c r="M15" s="143">
        <f t="shared" si="2"/>
        <v>13920.48</v>
      </c>
      <c r="N15" s="38"/>
      <c r="O15" s="36"/>
      <c r="P15" s="36">
        <f t="shared" si="8"/>
        <v>0</v>
      </c>
      <c r="Q15" s="36">
        <f t="shared" si="9"/>
        <v>1.2295475369780373E-2</v>
      </c>
      <c r="R15" s="39">
        <f t="shared" si="10"/>
        <v>1.2295475369780373E-2</v>
      </c>
      <c r="T15" s="18">
        <v>2018</v>
      </c>
      <c r="U15" s="20"/>
      <c r="V15" s="318"/>
      <c r="W15" s="272"/>
      <c r="X15" s="272"/>
      <c r="Y15" s="272"/>
      <c r="Z15" s="319"/>
      <c r="AA15" s="139"/>
      <c r="AB15" s="239"/>
      <c r="AC15" s="239"/>
      <c r="AD15" s="239"/>
      <c r="AE15" s="240"/>
      <c r="AF15" s="327"/>
      <c r="AG15" s="239"/>
      <c r="AH15" s="239"/>
      <c r="AI15" s="239"/>
      <c r="AJ15" s="240"/>
      <c r="AK15" s="327"/>
      <c r="AL15" s="239"/>
      <c r="AM15" s="244"/>
      <c r="AN15" s="244"/>
      <c r="AO15" s="326"/>
      <c r="AP15" s="243"/>
      <c r="AQ15" s="251"/>
      <c r="AR15" s="327"/>
      <c r="AS15" s="239"/>
      <c r="AT15" s="239">
        <v>687.32</v>
      </c>
      <c r="AU15" s="239">
        <v>687.32</v>
      </c>
      <c r="AV15" s="240">
        <v>687.32</v>
      </c>
      <c r="AW15" s="139"/>
      <c r="AX15" s="239"/>
      <c r="AY15" s="239">
        <f t="shared" si="11"/>
        <v>8247.84</v>
      </c>
      <c r="AZ15" s="239">
        <f t="shared" si="3"/>
        <v>8247.84</v>
      </c>
      <c r="BA15" s="278">
        <f t="shared" si="4"/>
        <v>8247.84</v>
      </c>
      <c r="BB15" s="327"/>
      <c r="BC15" s="239"/>
      <c r="BD15" s="239"/>
      <c r="BE15" s="239"/>
      <c r="BF15" s="240"/>
      <c r="BG15" s="139"/>
      <c r="BH15" s="239"/>
      <c r="BI15" s="239"/>
      <c r="BJ15" s="239"/>
      <c r="BK15" s="277"/>
      <c r="BL15" s="251"/>
      <c r="BM15" s="239"/>
      <c r="BN15" s="239"/>
      <c r="BO15" s="239"/>
      <c r="BP15" s="251"/>
      <c r="BQ15" s="327"/>
      <c r="BR15" s="239"/>
      <c r="BS15" s="239"/>
      <c r="BT15" s="239"/>
      <c r="BU15" s="334"/>
    </row>
    <row r="16" spans="2:75" x14ac:dyDescent="0.25">
      <c r="B16" s="15">
        <v>2019</v>
      </c>
      <c r="C16" s="64">
        <v>43466</v>
      </c>
      <c r="D16" s="62"/>
      <c r="E16" s="63"/>
      <c r="F16" s="63">
        <v>1177.44</v>
      </c>
      <c r="G16" s="63">
        <v>1177.44</v>
      </c>
      <c r="H16" s="143">
        <v>1177.44</v>
      </c>
      <c r="I16" s="62"/>
      <c r="J16" s="63"/>
      <c r="K16" s="63">
        <f t="shared" si="0"/>
        <v>14129.28</v>
      </c>
      <c r="L16" s="63">
        <f t="shared" si="1"/>
        <v>14129.28</v>
      </c>
      <c r="M16" s="143">
        <f t="shared" si="2"/>
        <v>14129.28</v>
      </c>
      <c r="N16" s="38"/>
      <c r="O16" s="36"/>
      <c r="P16" s="36">
        <f t="shared" si="8"/>
        <v>0</v>
      </c>
      <c r="Q16" s="36">
        <f t="shared" si="9"/>
        <v>1.499948277645613E-2</v>
      </c>
      <c r="R16" s="39">
        <f t="shared" si="10"/>
        <v>1.499948277645613E-2</v>
      </c>
      <c r="T16" s="18">
        <v>2019</v>
      </c>
      <c r="U16" s="20">
        <f>DATE(T16,1,1)</f>
        <v>43466</v>
      </c>
      <c r="V16" s="318"/>
      <c r="W16" s="316"/>
      <c r="X16" s="272">
        <v>636.55999999999995</v>
      </c>
      <c r="Y16" s="272">
        <v>636.55999999999995</v>
      </c>
      <c r="Z16" s="319">
        <v>636.55999999999995</v>
      </c>
      <c r="AA16" s="139"/>
      <c r="AB16" s="239"/>
      <c r="AC16" s="239">
        <v>7638.7199999999993</v>
      </c>
      <c r="AD16" s="239">
        <v>7638.7199999999993</v>
      </c>
      <c r="AE16" s="240">
        <v>7638.7199999999993</v>
      </c>
      <c r="AF16" s="327"/>
      <c r="AG16" s="239"/>
      <c r="AH16" s="239">
        <v>695.59</v>
      </c>
      <c r="AI16" s="239">
        <v>695.59</v>
      </c>
      <c r="AJ16" s="240">
        <v>695.59</v>
      </c>
      <c r="AK16" s="327"/>
      <c r="AL16" s="239"/>
      <c r="AM16" s="244">
        <v>8347.08</v>
      </c>
      <c r="AN16" s="244">
        <v>8347.08</v>
      </c>
      <c r="AO16" s="326">
        <v>8347.08</v>
      </c>
      <c r="AP16" s="243">
        <v>1178.7306229024946</v>
      </c>
      <c r="AQ16" s="251">
        <v>14144.767474829934</v>
      </c>
      <c r="AR16" s="327"/>
      <c r="AS16" s="239"/>
      <c r="AT16" s="239">
        <v>694.05650809847759</v>
      </c>
      <c r="AU16" s="239">
        <v>694.05650809847759</v>
      </c>
      <c r="AV16" s="240">
        <v>694.05650809847759</v>
      </c>
      <c r="AW16" s="139"/>
      <c r="AX16" s="239"/>
      <c r="AY16" s="239">
        <v>8328.6780971817316</v>
      </c>
      <c r="AZ16" s="239">
        <v>8328.6780971817316</v>
      </c>
      <c r="BA16" s="278">
        <v>8328.6780971817316</v>
      </c>
      <c r="BB16" s="327"/>
      <c r="BC16" s="239"/>
      <c r="BD16" s="239">
        <v>551.51562606899904</v>
      </c>
      <c r="BE16" s="239">
        <v>551.51562606899904</v>
      </c>
      <c r="BF16" s="240">
        <v>551.51562606899904</v>
      </c>
      <c r="BG16" s="139"/>
      <c r="BH16" s="239"/>
      <c r="BI16" s="239">
        <v>6618.187512827988</v>
      </c>
      <c r="BJ16" s="239">
        <v>6618.187512827988</v>
      </c>
      <c r="BK16" s="277">
        <v>6618.187512827988</v>
      </c>
      <c r="BL16" s="251"/>
      <c r="BM16" s="239"/>
      <c r="BN16" s="239">
        <v>902.19</v>
      </c>
      <c r="BO16" s="239">
        <v>902.19</v>
      </c>
      <c r="BP16" s="251">
        <v>902.19</v>
      </c>
      <c r="BQ16" s="327"/>
      <c r="BR16" s="239"/>
      <c r="BS16" s="239">
        <v>10826.28</v>
      </c>
      <c r="BT16" s="239">
        <v>10826.28</v>
      </c>
      <c r="BU16" s="334">
        <v>10826.28</v>
      </c>
      <c r="BW16" s="137"/>
    </row>
    <row r="17" spans="2:75" x14ac:dyDescent="0.25">
      <c r="B17" s="15">
        <v>2020</v>
      </c>
      <c r="C17" s="64">
        <v>43831</v>
      </c>
      <c r="D17" s="62"/>
      <c r="E17" s="63"/>
      <c r="F17" s="63">
        <v>1191.56</v>
      </c>
      <c r="G17" s="63">
        <v>1191.56</v>
      </c>
      <c r="H17" s="143">
        <v>1191.56</v>
      </c>
      <c r="I17" s="62"/>
      <c r="J17" s="63"/>
      <c r="K17" s="63">
        <f t="shared" si="0"/>
        <v>14298.72</v>
      </c>
      <c r="L17" s="63">
        <f t="shared" si="1"/>
        <v>14298.72</v>
      </c>
      <c r="M17" s="143">
        <f t="shared" si="2"/>
        <v>14298.72</v>
      </c>
      <c r="N17" s="38"/>
      <c r="O17" s="36"/>
      <c r="P17" s="36">
        <f t="shared" si="8"/>
        <v>0</v>
      </c>
      <c r="Q17" s="36">
        <f t="shared" si="9"/>
        <v>1.1992118494360549E-2</v>
      </c>
      <c r="R17" s="39">
        <f t="shared" si="10"/>
        <v>1.1992118494360549E-2</v>
      </c>
      <c r="T17" s="18">
        <v>2020</v>
      </c>
      <c r="U17" s="20">
        <f t="shared" ref="U17:U27" si="12">DATE(T17,1,1)</f>
        <v>43831</v>
      </c>
      <c r="V17" s="318"/>
      <c r="W17" s="316"/>
      <c r="X17" s="272">
        <v>642.39</v>
      </c>
      <c r="Y17" s="272">
        <v>642.39</v>
      </c>
      <c r="Z17" s="319">
        <v>642.39</v>
      </c>
      <c r="AA17" s="139"/>
      <c r="AB17" s="239"/>
      <c r="AC17" s="239">
        <v>7708.68</v>
      </c>
      <c r="AD17" s="239">
        <v>7708.68</v>
      </c>
      <c r="AE17" s="240">
        <v>7708.68</v>
      </c>
      <c r="AF17" s="327"/>
      <c r="AG17" s="239"/>
      <c r="AH17" s="239">
        <v>702.54</v>
      </c>
      <c r="AI17" s="239">
        <v>702.54</v>
      </c>
      <c r="AJ17" s="240">
        <v>702.54</v>
      </c>
      <c r="AK17" s="327"/>
      <c r="AL17" s="239"/>
      <c r="AM17" s="244">
        <v>8430.48</v>
      </c>
      <c r="AN17" s="244">
        <v>8430.48</v>
      </c>
      <c r="AO17" s="326">
        <v>8430.48</v>
      </c>
      <c r="AP17" s="243">
        <v>1174.3358333333333</v>
      </c>
      <c r="AQ17" s="251">
        <v>14092.03</v>
      </c>
      <c r="AR17" s="327"/>
      <c r="AS17" s="239"/>
      <c r="AT17" s="239">
        <v>696.81998306657408</v>
      </c>
      <c r="AU17" s="239">
        <v>696.81998306657408</v>
      </c>
      <c r="AV17" s="240">
        <v>696.81998306657408</v>
      </c>
      <c r="AW17" s="139"/>
      <c r="AX17" s="239"/>
      <c r="AY17" s="239">
        <v>8361.8397967988894</v>
      </c>
      <c r="AZ17" s="239">
        <v>8361.8397967988894</v>
      </c>
      <c r="BA17" s="278">
        <v>8361.8397967988894</v>
      </c>
      <c r="BB17" s="327"/>
      <c r="BC17" s="239"/>
      <c r="BD17" s="239">
        <v>553.71155624092603</v>
      </c>
      <c r="BE17" s="239">
        <v>553.71155624092603</v>
      </c>
      <c r="BF17" s="240">
        <v>553.71155624092603</v>
      </c>
      <c r="BG17" s="139"/>
      <c r="BH17" s="239"/>
      <c r="BI17" s="239">
        <v>6644.5386748911124</v>
      </c>
      <c r="BJ17" s="239">
        <v>6644.5386748911124</v>
      </c>
      <c r="BK17" s="277">
        <v>6644.5386748911124</v>
      </c>
      <c r="BL17" s="251"/>
      <c r="BM17" s="239"/>
      <c r="BN17" s="239">
        <v>911.07857142857154</v>
      </c>
      <c r="BO17" s="239">
        <v>911.07857142857154</v>
      </c>
      <c r="BP17" s="251">
        <v>911.07857142857154</v>
      </c>
      <c r="BQ17" s="327"/>
      <c r="BR17" s="239"/>
      <c r="BS17" s="239">
        <v>10932.942857142858</v>
      </c>
      <c r="BT17" s="239">
        <v>10932.942857142858</v>
      </c>
      <c r="BU17" s="334">
        <v>10932.942857142858</v>
      </c>
      <c r="BW17" s="137"/>
    </row>
    <row r="18" spans="2:75" x14ac:dyDescent="0.25">
      <c r="B18" s="15">
        <v>2021</v>
      </c>
      <c r="C18" s="64">
        <f t="shared" ref="C18:C27" si="13">DATE(B18,1,1)</f>
        <v>44197</v>
      </c>
      <c r="D18" s="62"/>
      <c r="E18" s="63"/>
      <c r="F18" s="63">
        <v>1203.3699999999999</v>
      </c>
      <c r="G18" s="63">
        <v>1203.3699999999999</v>
      </c>
      <c r="H18" s="143">
        <v>1203.3699999999999</v>
      </c>
      <c r="I18" s="62"/>
      <c r="J18" s="63"/>
      <c r="K18" s="63">
        <f t="shared" si="0"/>
        <v>14440.439999999999</v>
      </c>
      <c r="L18" s="63">
        <f t="shared" si="1"/>
        <v>14440.439999999999</v>
      </c>
      <c r="M18" s="143">
        <f t="shared" si="2"/>
        <v>14440.439999999999</v>
      </c>
      <c r="N18" s="38"/>
      <c r="O18" s="36"/>
      <c r="P18" s="36">
        <f t="shared" si="8"/>
        <v>0</v>
      </c>
      <c r="Q18" s="36">
        <f t="shared" si="9"/>
        <v>9.9113766826679495E-3</v>
      </c>
      <c r="R18" s="39">
        <f t="shared" si="10"/>
        <v>9.9113766826679495E-3</v>
      </c>
      <c r="T18" s="18">
        <v>2021</v>
      </c>
      <c r="U18" s="20">
        <f t="shared" ref="U18" si="14">DATE(T18,1,1)</f>
        <v>44197</v>
      </c>
      <c r="V18" s="318"/>
      <c r="W18" s="316"/>
      <c r="X18" s="272">
        <v>645.5</v>
      </c>
      <c r="Y18" s="272">
        <v>645.5</v>
      </c>
      <c r="Z18" s="319">
        <v>645.5</v>
      </c>
      <c r="AA18" s="139"/>
      <c r="AB18" s="239"/>
      <c r="AC18" s="239">
        <v>7746</v>
      </c>
      <c r="AD18" s="239">
        <v>7746</v>
      </c>
      <c r="AE18" s="240">
        <v>7746</v>
      </c>
      <c r="AF18" s="327"/>
      <c r="AG18" s="239"/>
      <c r="AH18" s="239">
        <v>705.35</v>
      </c>
      <c r="AI18" s="239">
        <v>705.35</v>
      </c>
      <c r="AJ18" s="240">
        <v>705.35</v>
      </c>
      <c r="AK18" s="327"/>
      <c r="AL18" s="239"/>
      <c r="AM18" s="244">
        <v>8464.2000000000007</v>
      </c>
      <c r="AN18" s="244">
        <v>8464.2000000000007</v>
      </c>
      <c r="AO18" s="326">
        <v>8464.2000000000007</v>
      </c>
      <c r="AP18" s="243">
        <v>1187.26</v>
      </c>
      <c r="AQ18" s="251">
        <v>14247.12</v>
      </c>
      <c r="AR18" s="327"/>
      <c r="AS18" s="239"/>
      <c r="AT18" s="239">
        <v>699.07</v>
      </c>
      <c r="AU18" s="239">
        <v>699.07</v>
      </c>
      <c r="AV18" s="240">
        <v>699.07</v>
      </c>
      <c r="AW18" s="139"/>
      <c r="AX18" s="239"/>
      <c r="AY18" s="239">
        <v>8388.84</v>
      </c>
      <c r="AZ18" s="239">
        <v>8388.84</v>
      </c>
      <c r="BA18" s="278">
        <v>8388.84</v>
      </c>
      <c r="BB18" s="327"/>
      <c r="BC18" s="239"/>
      <c r="BD18" s="239">
        <v>562.04097914551051</v>
      </c>
      <c r="BE18" s="239">
        <v>562.04097914551051</v>
      </c>
      <c r="BF18" s="240">
        <v>562.04097914551051</v>
      </c>
      <c r="BG18" s="139"/>
      <c r="BH18" s="239"/>
      <c r="BI18" s="239">
        <v>6744.4917497461265</v>
      </c>
      <c r="BJ18" s="239">
        <v>6744.4917497461265</v>
      </c>
      <c r="BK18" s="277">
        <v>6744.4917497461265</v>
      </c>
      <c r="BL18" s="251"/>
      <c r="BM18" s="239"/>
      <c r="BN18" s="239">
        <v>923.04</v>
      </c>
      <c r="BO18" s="239">
        <v>923.04</v>
      </c>
      <c r="BP18" s="251">
        <v>923.04</v>
      </c>
      <c r="BQ18" s="327"/>
      <c r="BR18" s="239"/>
      <c r="BS18" s="239">
        <v>11076.48</v>
      </c>
      <c r="BT18" s="239">
        <v>11076.48</v>
      </c>
      <c r="BU18" s="334">
        <v>11076.48</v>
      </c>
      <c r="BW18" s="137"/>
    </row>
    <row r="19" spans="2:75" x14ac:dyDescent="0.25">
      <c r="B19" s="15">
        <v>2021</v>
      </c>
      <c r="C19" s="64">
        <f>DATE(B19,10,1)</f>
        <v>44470</v>
      </c>
      <c r="D19" s="62"/>
      <c r="E19" s="63"/>
      <c r="F19" s="63">
        <v>1229.82</v>
      </c>
      <c r="G19" s="63">
        <v>1229.82</v>
      </c>
      <c r="H19" s="143">
        <v>1229.82</v>
      </c>
      <c r="I19" s="62"/>
      <c r="J19" s="63"/>
      <c r="K19" s="63">
        <f t="shared" si="0"/>
        <v>14757.84</v>
      </c>
      <c r="L19" s="63">
        <f t="shared" si="1"/>
        <v>14757.84</v>
      </c>
      <c r="M19" s="143">
        <f t="shared" si="2"/>
        <v>14757.84</v>
      </c>
      <c r="N19" s="38"/>
      <c r="O19" s="36"/>
      <c r="P19" s="36">
        <f t="shared" si="8"/>
        <v>0</v>
      </c>
      <c r="Q19" s="36">
        <f t="shared" si="9"/>
        <v>2.1979939669428461E-2</v>
      </c>
      <c r="R19" s="39">
        <f t="shared" si="10"/>
        <v>2.1979939669428461E-2</v>
      </c>
      <c r="T19" s="15">
        <v>2021</v>
      </c>
      <c r="U19" s="64">
        <f>DATE(T19,10,1)</f>
        <v>44470</v>
      </c>
      <c r="V19" s="320"/>
      <c r="W19" s="313"/>
      <c r="X19" s="313"/>
      <c r="Y19" s="313"/>
      <c r="Z19" s="321"/>
      <c r="AA19" s="139"/>
      <c r="AB19" s="239"/>
      <c r="AC19" s="239"/>
      <c r="AD19" s="239"/>
      <c r="AE19" s="240"/>
      <c r="AF19" s="327"/>
      <c r="AG19" s="239"/>
      <c r="AH19" s="239"/>
      <c r="AI19" s="239"/>
      <c r="AJ19" s="240"/>
      <c r="AK19" s="327"/>
      <c r="AL19" s="239"/>
      <c r="AM19" s="244"/>
      <c r="AN19" s="244"/>
      <c r="AO19" s="326"/>
      <c r="AP19" s="243"/>
      <c r="AQ19" s="251"/>
      <c r="AR19" s="327"/>
      <c r="AS19" s="239"/>
      <c r="AT19" s="239"/>
      <c r="AU19" s="239"/>
      <c r="AV19" s="240"/>
      <c r="AW19" s="139"/>
      <c r="AX19" s="239"/>
      <c r="AY19" s="239"/>
      <c r="AZ19" s="239"/>
      <c r="BA19" s="278"/>
      <c r="BB19" s="327"/>
      <c r="BC19" s="239"/>
      <c r="BD19" s="239"/>
      <c r="BE19" s="239"/>
      <c r="BF19" s="240"/>
      <c r="BG19" s="139"/>
      <c r="BH19" s="239"/>
      <c r="BI19" s="239"/>
      <c r="BJ19" s="239"/>
      <c r="BK19" s="277"/>
      <c r="BL19" s="251"/>
      <c r="BM19" s="239"/>
      <c r="BN19" s="239"/>
      <c r="BO19" s="239"/>
      <c r="BP19" s="251"/>
      <c r="BQ19" s="327"/>
      <c r="BR19" s="239"/>
      <c r="BS19" s="239"/>
      <c r="BT19" s="239"/>
      <c r="BU19" s="334"/>
      <c r="BW19" s="137"/>
    </row>
    <row r="20" spans="2:75" x14ac:dyDescent="0.25">
      <c r="B20" s="15">
        <v>2022</v>
      </c>
      <c r="C20" s="64">
        <f t="shared" si="13"/>
        <v>44562</v>
      </c>
      <c r="D20" s="62"/>
      <c r="E20" s="63"/>
      <c r="F20" s="63">
        <v>1240.8800000000001</v>
      </c>
      <c r="G20" s="63">
        <v>1240.8800000000001</v>
      </c>
      <c r="H20" s="143">
        <v>1240.8800000000001</v>
      </c>
      <c r="I20" s="62"/>
      <c r="J20" s="63"/>
      <c r="K20" s="63">
        <f t="shared" si="0"/>
        <v>14890.560000000001</v>
      </c>
      <c r="L20" s="63">
        <f t="shared" si="1"/>
        <v>14890.560000000001</v>
      </c>
      <c r="M20" s="143">
        <f t="shared" si="2"/>
        <v>14890.560000000001</v>
      </c>
      <c r="N20" s="38"/>
      <c r="O20" s="36"/>
      <c r="P20" s="36">
        <f t="shared" si="8"/>
        <v>0</v>
      </c>
      <c r="Q20" s="36">
        <f t="shared" si="9"/>
        <v>8.9931859946985604E-3</v>
      </c>
      <c r="R20" s="39">
        <f t="shared" si="10"/>
        <v>8.9931859946985604E-3</v>
      </c>
      <c r="T20" s="18">
        <v>2022</v>
      </c>
      <c r="U20" s="20">
        <f t="shared" ref="U20" si="15">DATE(T20,1,1)</f>
        <v>44562</v>
      </c>
      <c r="V20" s="318"/>
      <c r="W20" s="316"/>
      <c r="X20" s="272">
        <v>652.6</v>
      </c>
      <c r="Y20" s="272">
        <v>652.6</v>
      </c>
      <c r="Z20" s="319">
        <v>652.6</v>
      </c>
      <c r="AA20" s="139"/>
      <c r="AB20" s="239"/>
      <c r="AC20" s="239">
        <v>7831.2000000000007</v>
      </c>
      <c r="AD20" s="239">
        <v>7831.2000000000007</v>
      </c>
      <c r="AE20" s="240">
        <v>7831.2000000000007</v>
      </c>
      <c r="AF20" s="327"/>
      <c r="AG20" s="239"/>
      <c r="AH20" s="239">
        <v>713.11</v>
      </c>
      <c r="AI20" s="239">
        <v>713.11</v>
      </c>
      <c r="AJ20" s="240">
        <v>713.11</v>
      </c>
      <c r="AK20" s="327"/>
      <c r="AL20" s="239"/>
      <c r="AM20" s="244">
        <v>8557.32</v>
      </c>
      <c r="AN20" s="244">
        <v>8557.32</v>
      </c>
      <c r="AO20" s="326">
        <v>8557.32</v>
      </c>
      <c r="AP20" s="243">
        <v>1200.32</v>
      </c>
      <c r="AQ20" s="251">
        <v>14403.84</v>
      </c>
      <c r="AR20" s="327"/>
      <c r="AS20" s="239"/>
      <c r="AT20" s="239">
        <v>713.11</v>
      </c>
      <c r="AU20" s="239">
        <v>713.11</v>
      </c>
      <c r="AV20" s="240">
        <v>713.11</v>
      </c>
      <c r="AW20" s="139"/>
      <c r="AX20" s="239"/>
      <c r="AY20" s="239">
        <v>8557.32</v>
      </c>
      <c r="AZ20" s="239">
        <v>8557.32</v>
      </c>
      <c r="BA20" s="278">
        <v>8557.32</v>
      </c>
      <c r="BB20" s="327"/>
      <c r="BC20" s="239"/>
      <c r="BD20" s="239">
        <v>713.11</v>
      </c>
      <c r="BE20" s="239">
        <v>713.11</v>
      </c>
      <c r="BF20" s="240">
        <v>713.11</v>
      </c>
      <c r="BG20" s="139"/>
      <c r="BH20" s="239"/>
      <c r="BI20" s="239">
        <v>8557.32</v>
      </c>
      <c r="BJ20" s="239">
        <v>8557.32</v>
      </c>
      <c r="BK20" s="277">
        <v>8557.32</v>
      </c>
      <c r="BL20" s="251"/>
      <c r="BM20" s="239"/>
      <c r="BN20" s="239">
        <v>1078.6500000000001</v>
      </c>
      <c r="BO20" s="239">
        <v>1078.6500000000001</v>
      </c>
      <c r="BP20" s="251">
        <v>1078.6500000000001</v>
      </c>
      <c r="BQ20" s="327"/>
      <c r="BR20" s="239"/>
      <c r="BS20" s="239">
        <v>12943.800000000001</v>
      </c>
      <c r="BT20" s="239">
        <v>12943.800000000001</v>
      </c>
      <c r="BU20" s="334">
        <v>12943.800000000001</v>
      </c>
      <c r="BW20" s="137"/>
    </row>
    <row r="21" spans="2:75" x14ac:dyDescent="0.25">
      <c r="B21" s="15">
        <v>2022</v>
      </c>
      <c r="C21" s="64">
        <f>DATE(B21,5,1)</f>
        <v>44682</v>
      </c>
      <c r="D21" s="62"/>
      <c r="E21" s="63"/>
      <c r="F21" s="63">
        <v>1273.76</v>
      </c>
      <c r="G21" s="63">
        <v>1273.76</v>
      </c>
      <c r="H21" s="143">
        <v>1273.76</v>
      </c>
      <c r="I21" s="62"/>
      <c r="J21" s="63"/>
      <c r="K21" s="63">
        <f t="shared" si="0"/>
        <v>15285.119999999999</v>
      </c>
      <c r="L21" s="63">
        <f t="shared" si="1"/>
        <v>15285.119999999999</v>
      </c>
      <c r="M21" s="143">
        <f t="shared" si="2"/>
        <v>15285.119999999999</v>
      </c>
      <c r="N21" s="38"/>
      <c r="O21" s="36"/>
      <c r="P21" s="36">
        <f t="shared" si="8"/>
        <v>0</v>
      </c>
      <c r="Q21" s="36">
        <f t="shared" si="9"/>
        <v>2.6497324479401563E-2</v>
      </c>
      <c r="R21" s="39">
        <f t="shared" si="10"/>
        <v>2.6497324479401563E-2</v>
      </c>
      <c r="T21" s="15">
        <v>2022</v>
      </c>
      <c r="U21" s="64">
        <f>DATE(T21,5,1)</f>
        <v>44682</v>
      </c>
      <c r="V21" s="320"/>
      <c r="W21" s="313"/>
      <c r="X21" s="313"/>
      <c r="Y21" s="313"/>
      <c r="Z21" s="321"/>
      <c r="AA21" s="139"/>
      <c r="AB21" s="239"/>
      <c r="AC21" s="239"/>
      <c r="AD21" s="239"/>
      <c r="AE21" s="240"/>
      <c r="AF21" s="327"/>
      <c r="AG21" s="239"/>
      <c r="AH21" s="239"/>
      <c r="AI21" s="239"/>
      <c r="AJ21" s="240"/>
      <c r="AK21" s="327"/>
      <c r="AL21" s="239"/>
      <c r="AM21" s="244"/>
      <c r="AN21" s="244"/>
      <c r="AO21" s="326"/>
      <c r="AP21" s="243"/>
      <c r="AQ21" s="251"/>
      <c r="AR21" s="327"/>
      <c r="AS21" s="239"/>
      <c r="AT21" s="239"/>
      <c r="AU21" s="239"/>
      <c r="AV21" s="240"/>
      <c r="AW21" s="139"/>
      <c r="AX21" s="239"/>
      <c r="AY21" s="239"/>
      <c r="AZ21" s="239"/>
      <c r="BA21" s="278"/>
      <c r="BB21" s="327"/>
      <c r="BC21" s="239"/>
      <c r="BD21" s="239"/>
      <c r="BE21" s="239"/>
      <c r="BF21" s="240"/>
      <c r="BG21" s="139"/>
      <c r="BH21" s="239"/>
      <c r="BI21" s="239"/>
      <c r="BJ21" s="239"/>
      <c r="BK21" s="277"/>
      <c r="BL21" s="251"/>
      <c r="BM21" s="239"/>
      <c r="BN21" s="239">
        <v>1107.2313390497065</v>
      </c>
      <c r="BO21" s="239">
        <v>1107.2313390497065</v>
      </c>
      <c r="BP21" s="251">
        <v>1107.2313390497065</v>
      </c>
      <c r="BQ21" s="327"/>
      <c r="BR21" s="239"/>
      <c r="BS21" s="239">
        <v>13286.776068596479</v>
      </c>
      <c r="BT21" s="239">
        <v>13286.776068596479</v>
      </c>
      <c r="BU21" s="334">
        <v>13286.776068596479</v>
      </c>
      <c r="BW21" s="137"/>
    </row>
    <row r="22" spans="2:75" x14ac:dyDescent="0.25">
      <c r="B22" s="15">
        <f>B20</f>
        <v>2022</v>
      </c>
      <c r="C22" s="64">
        <f>DATE(B22,8,1)</f>
        <v>44774</v>
      </c>
      <c r="D22" s="62"/>
      <c r="E22" s="63"/>
      <c r="F22" s="63">
        <v>1299.362576</v>
      </c>
      <c r="G22" s="63">
        <v>1299.362576</v>
      </c>
      <c r="H22" s="143">
        <v>1299.362576</v>
      </c>
      <c r="I22" s="62"/>
      <c r="J22" s="63"/>
      <c r="K22" s="63">
        <f t="shared" si="0"/>
        <v>15592.350912</v>
      </c>
      <c r="L22" s="63">
        <f t="shared" si="1"/>
        <v>15592.350912</v>
      </c>
      <c r="M22" s="143">
        <f t="shared" si="2"/>
        <v>15592.350912</v>
      </c>
      <c r="N22" s="38"/>
      <c r="O22" s="36"/>
      <c r="P22" s="36">
        <f t="shared" si="8"/>
        <v>0</v>
      </c>
      <c r="Q22" s="36">
        <f t="shared" si="9"/>
        <v>2.0100000000000007E-2</v>
      </c>
      <c r="R22" s="39">
        <f t="shared" si="10"/>
        <v>2.0100000000000007E-2</v>
      </c>
      <c r="T22" s="18">
        <v>2022</v>
      </c>
      <c r="U22" s="64">
        <f>DATE(T22,7,1)</f>
        <v>44743</v>
      </c>
      <c r="V22" s="320"/>
      <c r="W22" s="316"/>
      <c r="X22" s="313">
        <v>678.7</v>
      </c>
      <c r="Y22" s="313">
        <v>678.7</v>
      </c>
      <c r="Z22" s="321">
        <v>678.7</v>
      </c>
      <c r="AA22" s="139"/>
      <c r="AB22" s="239"/>
      <c r="AC22" s="239">
        <v>8144.4000000000005</v>
      </c>
      <c r="AD22" s="239">
        <v>8144.4000000000005</v>
      </c>
      <c r="AE22" s="240">
        <v>8144.4000000000005</v>
      </c>
      <c r="AF22" s="327"/>
      <c r="AG22" s="239"/>
      <c r="AH22" s="239">
        <v>741.63</v>
      </c>
      <c r="AI22" s="239">
        <v>741.63</v>
      </c>
      <c r="AJ22" s="240">
        <v>741.63</v>
      </c>
      <c r="AK22" s="327"/>
      <c r="AL22" s="239"/>
      <c r="AM22" s="244">
        <v>8899.56</v>
      </c>
      <c r="AN22" s="244">
        <v>8899.56</v>
      </c>
      <c r="AO22" s="326">
        <v>8899.56</v>
      </c>
      <c r="AP22" s="243">
        <v>1248.3327999999999</v>
      </c>
      <c r="AQ22" s="251">
        <v>14979.9936</v>
      </c>
      <c r="AR22" s="327"/>
      <c r="AS22" s="239"/>
      <c r="AT22" s="239">
        <v>735.59441557948787</v>
      </c>
      <c r="AU22" s="239">
        <v>735.59441557948787</v>
      </c>
      <c r="AV22" s="240">
        <v>735.59441557948787</v>
      </c>
      <c r="AW22" s="139"/>
      <c r="AX22" s="239"/>
      <c r="AY22" s="239">
        <v>8827.1329869538549</v>
      </c>
      <c r="AZ22" s="239">
        <v>8827.1329869538549</v>
      </c>
      <c r="BA22" s="278">
        <v>8827.1329869538549</v>
      </c>
      <c r="BB22" s="327"/>
      <c r="BC22" s="239"/>
      <c r="BD22" s="239">
        <v>735.59441557948787</v>
      </c>
      <c r="BE22" s="239">
        <v>735.59441557948787</v>
      </c>
      <c r="BF22" s="240">
        <v>735.59441557948787</v>
      </c>
      <c r="BG22" s="139"/>
      <c r="BH22" s="239"/>
      <c r="BI22" s="239">
        <v>8827.1329869538549</v>
      </c>
      <c r="BJ22" s="239">
        <v>8827.1329869538549</v>
      </c>
      <c r="BK22" s="277">
        <v>8827.1329869538549</v>
      </c>
      <c r="BL22" s="251"/>
      <c r="BM22" s="239"/>
      <c r="BN22" s="239">
        <v>1129.4866889646057</v>
      </c>
      <c r="BO22" s="239">
        <v>1129.4866889646057</v>
      </c>
      <c r="BP22" s="251">
        <v>1129.4866889646057</v>
      </c>
      <c r="BQ22" s="327"/>
      <c r="BR22" s="239"/>
      <c r="BS22" s="239">
        <v>13553.840267575268</v>
      </c>
      <c r="BT22" s="239">
        <v>13553.840267575268</v>
      </c>
      <c r="BU22" s="334">
        <v>13553.840267575268</v>
      </c>
    </row>
    <row r="23" spans="2:75" x14ac:dyDescent="0.25">
      <c r="B23" s="15">
        <v>2023</v>
      </c>
      <c r="C23" s="64">
        <f>DATE(B23,1,1)</f>
        <v>44927</v>
      </c>
      <c r="D23" s="62"/>
      <c r="E23" s="63"/>
      <c r="F23" s="63">
        <v>1322.87</v>
      </c>
      <c r="G23" s="63">
        <v>1322.87</v>
      </c>
      <c r="H23" s="143">
        <v>1322.87</v>
      </c>
      <c r="I23" s="62"/>
      <c r="J23" s="63"/>
      <c r="K23" s="63">
        <f t="shared" si="0"/>
        <v>15874.439999999999</v>
      </c>
      <c r="L23" s="63">
        <f t="shared" si="1"/>
        <v>15874.439999999999</v>
      </c>
      <c r="M23" s="143">
        <f t="shared" si="2"/>
        <v>15874.439999999999</v>
      </c>
      <c r="N23" s="38"/>
      <c r="O23" s="36"/>
      <c r="P23" s="36">
        <f t="shared" ref="P23:P24" si="16">O23</f>
        <v>0</v>
      </c>
      <c r="Q23" s="36">
        <f t="shared" ref="Q23" si="17">F23/F22-1</f>
        <v>1.8091504584013762E-2</v>
      </c>
      <c r="R23" s="39">
        <f t="shared" ref="R23" si="18">H23/H22-1</f>
        <v>1.8091504584013762E-2</v>
      </c>
      <c r="T23" s="18">
        <v>2023</v>
      </c>
      <c r="U23" s="20">
        <f t="shared" si="12"/>
        <v>44927</v>
      </c>
      <c r="V23" s="318"/>
      <c r="W23" s="316"/>
      <c r="X23" s="272">
        <v>684.13</v>
      </c>
      <c r="Y23" s="272">
        <v>684.13</v>
      </c>
      <c r="Z23" s="319">
        <v>684.13</v>
      </c>
      <c r="AA23" s="139"/>
      <c r="AB23" s="239"/>
      <c r="AC23" s="239">
        <v>8209.56</v>
      </c>
      <c r="AD23" s="239">
        <v>8209.56</v>
      </c>
      <c r="AE23" s="240">
        <v>8209.56</v>
      </c>
      <c r="AF23" s="327"/>
      <c r="AG23" s="239"/>
      <c r="AH23" s="239">
        <v>747.57</v>
      </c>
      <c r="AI23" s="239">
        <v>747.57</v>
      </c>
      <c r="AJ23" s="240">
        <v>747.57</v>
      </c>
      <c r="AK23" s="327"/>
      <c r="AL23" s="239"/>
      <c r="AM23" s="244">
        <v>8970.84</v>
      </c>
      <c r="AN23" s="244">
        <v>8970.84</v>
      </c>
      <c r="AO23" s="326">
        <v>8970.84</v>
      </c>
      <c r="AP23" s="243">
        <v>1258.3194624</v>
      </c>
      <c r="AQ23" s="251">
        <v>15099.833548799999</v>
      </c>
      <c r="AR23" s="327"/>
      <c r="AS23" s="239"/>
      <c r="AT23" s="239">
        <v>747.57</v>
      </c>
      <c r="AU23" s="239">
        <v>747.57</v>
      </c>
      <c r="AV23" s="240">
        <v>747.57</v>
      </c>
      <c r="AW23" s="139"/>
      <c r="AX23" s="239"/>
      <c r="AY23" s="239">
        <v>8970.84</v>
      </c>
      <c r="AZ23" s="239">
        <v>8970.84</v>
      </c>
      <c r="BA23" s="278">
        <v>8970.84</v>
      </c>
      <c r="BB23" s="327"/>
      <c r="BC23" s="239"/>
      <c r="BD23" s="239">
        <v>747.57</v>
      </c>
      <c r="BE23" s="239">
        <v>747.57</v>
      </c>
      <c r="BF23" s="240">
        <v>747.57</v>
      </c>
      <c r="BG23" s="139"/>
      <c r="BH23" s="239"/>
      <c r="BI23" s="239">
        <v>8970.84</v>
      </c>
      <c r="BJ23" s="239">
        <v>8970.84</v>
      </c>
      <c r="BK23" s="277">
        <v>8970.84</v>
      </c>
      <c r="BL23" s="251"/>
      <c r="BM23" s="239"/>
      <c r="BN23" s="239">
        <v>1149.9208025755913</v>
      </c>
      <c r="BO23" s="239">
        <v>1149.9208025755913</v>
      </c>
      <c r="BP23" s="251">
        <v>1149.9208025755913</v>
      </c>
      <c r="BQ23" s="327"/>
      <c r="BR23" s="239"/>
      <c r="BS23" s="239">
        <v>13799.049630907097</v>
      </c>
      <c r="BT23" s="239">
        <v>13799.049630907097</v>
      </c>
      <c r="BU23" s="334">
        <v>13799.049630907097</v>
      </c>
    </row>
    <row r="24" spans="2:75" x14ac:dyDescent="0.25">
      <c r="B24" s="15">
        <v>2023</v>
      </c>
      <c r="C24" s="64">
        <f>DATE(B24,5,1)</f>
        <v>45047</v>
      </c>
      <c r="D24" s="62"/>
      <c r="E24" s="63"/>
      <c r="F24" s="63">
        <v>1352.23</v>
      </c>
      <c r="G24" s="63">
        <v>1352.23</v>
      </c>
      <c r="H24" s="143">
        <v>1352.23</v>
      </c>
      <c r="I24" s="62"/>
      <c r="J24" s="63"/>
      <c r="K24" s="63">
        <f t="shared" si="0"/>
        <v>16226.76</v>
      </c>
      <c r="L24" s="63">
        <f t="shared" si="1"/>
        <v>16226.76</v>
      </c>
      <c r="M24" s="143">
        <f t="shared" si="2"/>
        <v>16226.76</v>
      </c>
      <c r="N24" s="38"/>
      <c r="O24" s="36"/>
      <c r="P24" s="36">
        <f t="shared" si="16"/>
        <v>0</v>
      </c>
      <c r="Q24" s="36">
        <f t="shared" ref="Q24" si="19">F24/F23-1</f>
        <v>2.2194168739180897E-2</v>
      </c>
      <c r="R24" s="39">
        <f t="shared" ref="R24" si="20">H24/H23-1</f>
        <v>2.2194168739180897E-2</v>
      </c>
      <c r="T24" s="18">
        <v>2023</v>
      </c>
      <c r="U24" s="20">
        <f>DATE(T24,5,1)</f>
        <v>45047</v>
      </c>
      <c r="V24" s="318"/>
      <c r="W24" s="272"/>
      <c r="X24" s="272"/>
      <c r="Y24" s="272"/>
      <c r="Z24" s="319"/>
      <c r="AA24" s="139"/>
      <c r="AB24" s="239"/>
      <c r="AC24" s="239"/>
      <c r="AD24" s="239"/>
      <c r="AE24" s="240"/>
      <c r="AF24" s="327"/>
      <c r="AG24" s="239"/>
      <c r="AH24" s="239"/>
      <c r="AI24" s="239"/>
      <c r="AJ24" s="240"/>
      <c r="AK24" s="327"/>
      <c r="AL24" s="239"/>
      <c r="AM24" s="244"/>
      <c r="AN24" s="244"/>
      <c r="AO24" s="326"/>
      <c r="AP24" s="243"/>
      <c r="AQ24" s="251"/>
      <c r="AR24" s="327"/>
      <c r="AS24" s="239"/>
      <c r="AT24" s="239"/>
      <c r="AU24" s="239"/>
      <c r="AV24" s="240"/>
      <c r="AW24" s="139"/>
      <c r="AX24" s="239"/>
      <c r="AY24" s="239"/>
      <c r="AZ24" s="239"/>
      <c r="BA24" s="278"/>
      <c r="BB24" s="327"/>
      <c r="BC24" s="239"/>
      <c r="BD24" s="239"/>
      <c r="BE24" s="239"/>
      <c r="BF24" s="240"/>
      <c r="BG24" s="139"/>
      <c r="BH24" s="239"/>
      <c r="BI24" s="239"/>
      <c r="BJ24" s="239"/>
      <c r="BK24" s="277"/>
      <c r="BL24" s="251"/>
      <c r="BM24" s="239"/>
      <c r="BN24" s="239"/>
      <c r="BO24" s="239"/>
      <c r="BP24" s="251"/>
      <c r="BQ24" s="327"/>
      <c r="BR24" s="239"/>
      <c r="BS24" s="239"/>
      <c r="BT24" s="239"/>
      <c r="BU24" s="334"/>
    </row>
    <row r="25" spans="2:75" x14ac:dyDescent="0.25">
      <c r="B25" s="15">
        <v>2023</v>
      </c>
      <c r="C25" s="64">
        <v>45170</v>
      </c>
      <c r="D25" s="62"/>
      <c r="E25" s="63"/>
      <c r="F25" s="63">
        <v>1352.23</v>
      </c>
      <c r="G25" s="63">
        <v>1352.23</v>
      </c>
      <c r="H25" s="143">
        <v>1352.23</v>
      </c>
      <c r="I25" s="62"/>
      <c r="J25" s="63"/>
      <c r="K25" s="63"/>
      <c r="L25" s="63"/>
      <c r="M25" s="143"/>
      <c r="N25" s="38"/>
      <c r="O25" s="36"/>
      <c r="P25" s="36"/>
      <c r="Q25" s="36"/>
      <c r="R25" s="39"/>
      <c r="T25" s="18">
        <v>2023</v>
      </c>
      <c r="U25" s="20">
        <v>45170</v>
      </c>
      <c r="V25" s="318"/>
      <c r="W25" s="316"/>
      <c r="X25" s="272">
        <f>AC25/12</f>
        <v>709.13416666666672</v>
      </c>
      <c r="Y25" s="272">
        <f t="shared" ref="Y25:Y27" si="21">AD25/12</f>
        <v>709.13416666666672</v>
      </c>
      <c r="Z25" s="319">
        <f t="shared" ref="Z25:Z27" si="22">AE25/12</f>
        <v>709.13416666666672</v>
      </c>
      <c r="AA25" s="139"/>
      <c r="AB25" s="239"/>
      <c r="AC25" s="239">
        <v>8509.61</v>
      </c>
      <c r="AD25" s="239">
        <v>8509.61</v>
      </c>
      <c r="AE25" s="240">
        <v>8509.61</v>
      </c>
      <c r="AF25" s="327"/>
      <c r="AG25" s="239"/>
      <c r="AH25" s="239">
        <f>AM25/12</f>
        <v>847.57166666666672</v>
      </c>
      <c r="AI25" s="239">
        <f t="shared" ref="AI25:AI27" si="23">AN25/12</f>
        <v>847.57166666666672</v>
      </c>
      <c r="AJ25" s="240">
        <f t="shared" ref="AJ25:AJ27" si="24">AO25/12</f>
        <v>847.57166666666672</v>
      </c>
      <c r="AK25" s="327"/>
      <c r="AL25" s="239"/>
      <c r="AM25" s="239">
        <v>10170.86</v>
      </c>
      <c r="AN25" s="239">
        <v>10170.86</v>
      </c>
      <c r="AO25" s="240">
        <v>10170.86</v>
      </c>
      <c r="AP25" s="243"/>
      <c r="AQ25" s="251"/>
      <c r="AR25" s="327"/>
      <c r="AS25" s="239"/>
      <c r="AT25" s="239">
        <v>847.57</v>
      </c>
      <c r="AU25" s="239">
        <v>847.57</v>
      </c>
      <c r="AV25" s="240">
        <v>847.57</v>
      </c>
      <c r="AW25" s="139"/>
      <c r="AX25" s="239"/>
      <c r="AY25" s="239">
        <v>10170.84</v>
      </c>
      <c r="AZ25" s="239">
        <v>10170.84</v>
      </c>
      <c r="BA25" s="278">
        <v>10170.84</v>
      </c>
      <c r="BB25" s="327"/>
      <c r="BC25" s="239"/>
      <c r="BD25" s="239">
        <v>847.57</v>
      </c>
      <c r="BE25" s="239">
        <v>847.57</v>
      </c>
      <c r="BF25" s="240">
        <v>847.57</v>
      </c>
      <c r="BG25" s="139"/>
      <c r="BH25" s="239"/>
      <c r="BI25" s="239">
        <v>10170.84</v>
      </c>
      <c r="BJ25" s="239">
        <v>10170.84</v>
      </c>
      <c r="BK25" s="277">
        <v>10170.84</v>
      </c>
      <c r="BL25" s="251"/>
      <c r="BM25" s="239"/>
      <c r="BN25" s="239"/>
      <c r="BO25" s="239"/>
      <c r="BP25" s="251"/>
      <c r="BQ25" s="327"/>
      <c r="BR25" s="239"/>
      <c r="BS25" s="239"/>
      <c r="BT25" s="239"/>
      <c r="BU25" s="334"/>
    </row>
    <row r="26" spans="2:75" x14ac:dyDescent="0.25">
      <c r="B26" s="15">
        <v>2024</v>
      </c>
      <c r="C26" s="64">
        <f t="shared" si="13"/>
        <v>45292</v>
      </c>
      <c r="D26" s="62"/>
      <c r="E26" s="63"/>
      <c r="F26" s="63">
        <v>1367.51</v>
      </c>
      <c r="G26" s="63">
        <v>1367.51</v>
      </c>
      <c r="H26" s="143">
        <v>1367.51</v>
      </c>
      <c r="I26" s="62"/>
      <c r="J26" s="63"/>
      <c r="K26" s="63">
        <f t="shared" ref="K26" si="25">F26*12</f>
        <v>16410.12</v>
      </c>
      <c r="L26" s="63">
        <f t="shared" ref="L26" si="26">G26*12</f>
        <v>16410.12</v>
      </c>
      <c r="M26" s="143">
        <f t="shared" ref="M26" si="27">H26*12</f>
        <v>16410.12</v>
      </c>
      <c r="N26" s="38"/>
      <c r="O26" s="36"/>
      <c r="P26" s="36">
        <f t="shared" ref="P26:R26" si="28">F26/F24-1</f>
        <v>1.1299852835686242E-2</v>
      </c>
      <c r="Q26" s="36">
        <f t="shared" si="28"/>
        <v>1.1299852835686242E-2</v>
      </c>
      <c r="R26" s="39">
        <f t="shared" si="28"/>
        <v>1.1299852835686242E-2</v>
      </c>
      <c r="T26" s="18">
        <v>2024</v>
      </c>
      <c r="U26" s="20">
        <f t="shared" si="12"/>
        <v>45292</v>
      </c>
      <c r="V26" s="318"/>
      <c r="W26" s="316"/>
      <c r="X26" s="272">
        <f t="shared" ref="X26:X27" si="29">AC26/12</f>
        <v>733.03166666666664</v>
      </c>
      <c r="Y26" s="272">
        <f t="shared" si="21"/>
        <v>733.03166666666664</v>
      </c>
      <c r="Z26" s="319">
        <f t="shared" si="22"/>
        <v>733.03166666666664</v>
      </c>
      <c r="AA26" s="139"/>
      <c r="AB26" s="239"/>
      <c r="AC26" s="239">
        <v>8796.3799999999992</v>
      </c>
      <c r="AD26" s="239">
        <v>8796.3799999999992</v>
      </c>
      <c r="AE26" s="240">
        <v>8796.3799999999992</v>
      </c>
      <c r="AF26" s="327"/>
      <c r="AG26" s="239"/>
      <c r="AH26" s="239">
        <f t="shared" ref="AH26:AH27" si="30">AM26/12</f>
        <v>876.13416666666672</v>
      </c>
      <c r="AI26" s="239">
        <f t="shared" si="23"/>
        <v>876.13416666666672</v>
      </c>
      <c r="AJ26" s="240">
        <f t="shared" si="24"/>
        <v>876.13416666666672</v>
      </c>
      <c r="AK26" s="327"/>
      <c r="AL26" s="239"/>
      <c r="AM26" s="239">
        <v>10513.61</v>
      </c>
      <c r="AN26" s="239">
        <v>10513.61</v>
      </c>
      <c r="AO26" s="240">
        <v>10513.61</v>
      </c>
      <c r="AP26" s="243">
        <f t="shared" ref="AP26:AP71" si="31">AQ26/12</f>
        <v>1325.0103939071998</v>
      </c>
      <c r="AQ26" s="278">
        <f>AQ23*(1+Revalo_RB!$H85)</f>
        <v>15900.124726886399</v>
      </c>
      <c r="AR26" s="327"/>
      <c r="AS26" s="239"/>
      <c r="AT26" s="239">
        <v>876.13</v>
      </c>
      <c r="AU26" s="239">
        <v>876.13</v>
      </c>
      <c r="AV26" s="240">
        <v>876.13</v>
      </c>
      <c r="AW26" s="139"/>
      <c r="AX26" s="239"/>
      <c r="AY26" s="239">
        <f t="shared" ref="AY26:AY72" si="32">AY25*(1+P26)</f>
        <v>10285.76899521531</v>
      </c>
      <c r="AZ26" s="239">
        <f t="shared" ref="AZ26:AZ72" si="33">AZ25*(1+Q26)</f>
        <v>10285.76899521531</v>
      </c>
      <c r="BA26" s="278">
        <f t="shared" ref="BA26:BA72" si="34">BA25*(1+R26)</f>
        <v>10285.76899521531</v>
      </c>
      <c r="BB26" s="327"/>
      <c r="BC26" s="239"/>
      <c r="BD26" s="239">
        <v>876.13</v>
      </c>
      <c r="BE26" s="239">
        <v>876.13</v>
      </c>
      <c r="BF26" s="240">
        <v>876.13</v>
      </c>
      <c r="BG26" s="139"/>
      <c r="BH26" s="239"/>
      <c r="BI26" s="239">
        <f t="shared" ref="BI26" si="35">BI25*AY26/AY25</f>
        <v>10285.76899521531</v>
      </c>
      <c r="BJ26" s="239">
        <f t="shared" ref="BJ26" si="36">BJ25*AZ26/AZ25</f>
        <v>10285.76899521531</v>
      </c>
      <c r="BK26" s="277">
        <f t="shared" ref="BK26" si="37">BK25*BA26/BA25</f>
        <v>10285.76899521531</v>
      </c>
      <c r="BL26" s="251"/>
      <c r="BM26" s="239"/>
      <c r="BN26" s="239">
        <f>BS26/12</f>
        <v>1162.9147384173898</v>
      </c>
      <c r="BO26" s="239">
        <f t="shared" ref="BO26:BO27" si="38">BT26/12</f>
        <v>1162.9147384173898</v>
      </c>
      <c r="BP26" s="251">
        <f t="shared" ref="BP26:BP27" si="39">BU26/12</f>
        <v>1162.9147384173898</v>
      </c>
      <c r="BQ26" s="327"/>
      <c r="BR26" s="239"/>
      <c r="BS26" s="239">
        <f>BS23*(1+P26)</f>
        <v>13954.976861008678</v>
      </c>
      <c r="BT26" s="239">
        <f t="shared" ref="BT26:BU26" si="40">BS26</f>
        <v>13954.976861008678</v>
      </c>
      <c r="BU26" s="334">
        <f t="shared" si="40"/>
        <v>13954.976861008678</v>
      </c>
    </row>
    <row r="27" spans="2:75" x14ac:dyDescent="0.25">
      <c r="B27" s="15">
        <v>2025</v>
      </c>
      <c r="C27" s="64">
        <f t="shared" si="13"/>
        <v>45658</v>
      </c>
      <c r="D27" s="62"/>
      <c r="E27" s="63"/>
      <c r="F27" s="63">
        <v>1394.86</v>
      </c>
      <c r="G27" s="63">
        <v>1394.86</v>
      </c>
      <c r="H27" s="143">
        <v>1394.86</v>
      </c>
      <c r="I27" s="62"/>
      <c r="J27" s="63"/>
      <c r="K27" s="63">
        <f t="shared" ref="K27" si="41">F27*12</f>
        <v>16738.32</v>
      </c>
      <c r="L27" s="63">
        <f t="shared" ref="L27" si="42">G27*12</f>
        <v>16738.32</v>
      </c>
      <c r="M27" s="143">
        <f t="shared" ref="M27" si="43">H27*12</f>
        <v>16738.32</v>
      </c>
      <c r="N27" s="38"/>
      <c r="O27" s="36"/>
      <c r="P27" s="36">
        <v>1.9742489270386354E-2</v>
      </c>
      <c r="Q27" s="36">
        <v>1.9742489270386354E-2</v>
      </c>
      <c r="R27" s="39">
        <v>1.9742489270386354E-2</v>
      </c>
      <c r="T27" s="18">
        <v>2025</v>
      </c>
      <c r="U27" s="20">
        <f t="shared" si="12"/>
        <v>45658</v>
      </c>
      <c r="V27" s="318"/>
      <c r="W27" s="272"/>
      <c r="X27" s="272">
        <f t="shared" si="29"/>
        <v>747.69166666666661</v>
      </c>
      <c r="Y27" s="272">
        <f t="shared" si="21"/>
        <v>747.69166666666661</v>
      </c>
      <c r="Z27" s="319">
        <f t="shared" si="22"/>
        <v>747.69166666666661</v>
      </c>
      <c r="AA27" s="139"/>
      <c r="AB27" s="239"/>
      <c r="AC27" s="239">
        <v>8972.2999999999993</v>
      </c>
      <c r="AD27" s="239">
        <v>8972.2999999999993</v>
      </c>
      <c r="AE27" s="240">
        <v>8972.2999999999993</v>
      </c>
      <c r="AF27" s="327"/>
      <c r="AG27" s="239"/>
      <c r="AH27" s="239">
        <f t="shared" si="30"/>
        <v>893.65666666666664</v>
      </c>
      <c r="AI27" s="239">
        <f t="shared" si="23"/>
        <v>893.65666666666664</v>
      </c>
      <c r="AJ27" s="240">
        <f t="shared" si="24"/>
        <v>893.65666666666664</v>
      </c>
      <c r="AK27" s="327"/>
      <c r="AL27" s="239"/>
      <c r="AM27" s="239">
        <v>10723.88</v>
      </c>
      <c r="AN27" s="239">
        <v>10723.88</v>
      </c>
      <c r="AO27" s="240">
        <v>10723.88</v>
      </c>
      <c r="AP27" s="243">
        <f t="shared" si="31"/>
        <v>1354.1606225731582</v>
      </c>
      <c r="AQ27" s="278">
        <f>AQ26*(1+Revalo_RB!$H86)</f>
        <v>16249.927470877899</v>
      </c>
      <c r="AR27" s="327"/>
      <c r="AS27" s="239"/>
      <c r="AT27" s="239">
        <f t="shared" ref="AT27:AT72" si="44">AY27/12</f>
        <v>874.06963993675174</v>
      </c>
      <c r="AU27" s="239">
        <f t="shared" ref="AU27:AU72" si="45">AZ27/12</f>
        <v>874.06963993675174</v>
      </c>
      <c r="AV27" s="240">
        <f t="shared" ref="AV27:AV72" si="46">BA27/12</f>
        <v>874.06963993675174</v>
      </c>
      <c r="AW27" s="139"/>
      <c r="AX27" s="239"/>
      <c r="AY27" s="239">
        <f t="shared" si="32"/>
        <v>10488.835679241021</v>
      </c>
      <c r="AZ27" s="239">
        <f t="shared" si="33"/>
        <v>10488.835679241021</v>
      </c>
      <c r="BA27" s="278">
        <f t="shared" si="34"/>
        <v>10488.835679241021</v>
      </c>
      <c r="BB27" s="327"/>
      <c r="BC27" s="239"/>
      <c r="BD27" s="239">
        <f>BI27/12</f>
        <v>874.06963993675174</v>
      </c>
      <c r="BE27" s="239">
        <f t="shared" ref="BE27:BE72" si="47">AU27</f>
        <v>874.06963993675174</v>
      </c>
      <c r="BF27" s="240">
        <f t="shared" ref="BF27:BF72" si="48">AV27</f>
        <v>874.06963993675174</v>
      </c>
      <c r="BG27" s="139"/>
      <c r="BH27" s="239"/>
      <c r="BI27" s="239">
        <f t="shared" ref="BI27:BI72" si="49">BI26*AY27/AY26</f>
        <v>10488.835679241021</v>
      </c>
      <c r="BJ27" s="239">
        <f t="shared" ref="BJ27:BJ72" si="50">BJ26*AZ27/AZ26</f>
        <v>10488.835679241021</v>
      </c>
      <c r="BK27" s="277">
        <f t="shared" ref="BK27:BK72" si="51">BK26*BA27/BA26</f>
        <v>10488.835679241021</v>
      </c>
      <c r="BL27" s="251"/>
      <c r="BM27" s="239"/>
      <c r="BN27" s="239">
        <f t="shared" ref="BN27" si="52">BS27/12</f>
        <v>1185.8735701629691</v>
      </c>
      <c r="BO27" s="239">
        <f t="shared" si="38"/>
        <v>1185.8735701629691</v>
      </c>
      <c r="BP27" s="251">
        <f t="shared" si="39"/>
        <v>1185.8735701629691</v>
      </c>
      <c r="BQ27" s="327"/>
      <c r="BR27" s="239"/>
      <c r="BS27" s="239">
        <f t="shared" ref="BS27:BS72" si="53">BS26*(1+P27)</f>
        <v>14230.482841955631</v>
      </c>
      <c r="BT27" s="239">
        <f t="shared" ref="BT27:BT72" si="54">BT26*(1+Q27)</f>
        <v>14230.482841955631</v>
      </c>
      <c r="BU27" s="334">
        <f t="shared" ref="BU27:BU72" si="55">BU26*(1+R27)</f>
        <v>14230.482841955631</v>
      </c>
    </row>
    <row r="28" spans="2:75" x14ac:dyDescent="0.25">
      <c r="B28" s="23">
        <v>2026</v>
      </c>
      <c r="C28" s="68">
        <f t="shared" ref="C28:C72" si="56">DATE(B28,1,1)</f>
        <v>46023</v>
      </c>
      <c r="D28" s="66"/>
      <c r="E28" s="67"/>
      <c r="F28" s="67">
        <f t="shared" ref="F28:F72" si="57">F27*(1+P28)</f>
        <v>1421.4587108773997</v>
      </c>
      <c r="G28" s="67">
        <f t="shared" ref="G28:G72" si="58">G27*(1+Q28)</f>
        <v>1421.4587108773997</v>
      </c>
      <c r="H28" s="144">
        <f t="shared" ref="H28:H72" si="59">H27*(1+R28)</f>
        <v>1421.4587108773997</v>
      </c>
      <c r="I28" s="66"/>
      <c r="J28" s="67"/>
      <c r="K28" s="67">
        <f t="shared" ref="K28:K72" si="60">F28*12</f>
        <v>17057.504530528797</v>
      </c>
      <c r="L28" s="67">
        <f t="shared" ref="L28:L72" si="61">G28*12</f>
        <v>17057.504530528797</v>
      </c>
      <c r="M28" s="144">
        <f t="shared" ref="M28:M72" si="62">H28*12</f>
        <v>17057.504530528797</v>
      </c>
      <c r="N28" s="46"/>
      <c r="O28" s="40"/>
      <c r="P28" s="40">
        <v>1.90690899999999E-2</v>
      </c>
      <c r="Q28" s="40">
        <v>1.90690899999999E-2</v>
      </c>
      <c r="R28" s="42">
        <v>1.90690899999999E-2</v>
      </c>
      <c r="S28" s="65"/>
      <c r="T28" s="26">
        <v>2026</v>
      </c>
      <c r="U28" s="27">
        <f t="shared" ref="U28:U72" si="63">DATE(T28,1,1)</f>
        <v>46023</v>
      </c>
      <c r="V28" s="322"/>
      <c r="W28" s="273"/>
      <c r="X28" s="273">
        <f t="shared" ref="X28:X42" si="64">AC28/12</f>
        <v>761.94946635058329</v>
      </c>
      <c r="Y28" s="273">
        <f t="shared" ref="Y28:Y72" si="65">AD28/12</f>
        <v>761.94946635058329</v>
      </c>
      <c r="Z28" s="323">
        <f t="shared" ref="Z28:Z72" si="66">AE28/12</f>
        <v>761.94946635058329</v>
      </c>
      <c r="AA28" s="140"/>
      <c r="AB28" s="248"/>
      <c r="AC28" s="248">
        <f t="shared" ref="AC28:AC72" si="67">AC27*(1+P28)</f>
        <v>9143.3935962069991</v>
      </c>
      <c r="AD28" s="248">
        <f t="shared" ref="AD28:AD72" si="68">AD27*(1+Q28)</f>
        <v>9143.3935962069991</v>
      </c>
      <c r="AE28" s="268">
        <f t="shared" ref="AE28:AE72" si="69">AE27*(1+R28)</f>
        <v>9143.3935962069991</v>
      </c>
      <c r="AF28" s="328"/>
      <c r="AG28" s="248"/>
      <c r="AH28" s="248">
        <f t="shared" ref="AH28:AH72" si="70">AH27*(1+P28)</f>
        <v>910.69788607243322</v>
      </c>
      <c r="AI28" s="248">
        <f t="shared" ref="AI28:AI72" si="71">AI27*(1+Q28)</f>
        <v>910.69788607243322</v>
      </c>
      <c r="AJ28" s="268">
        <f t="shared" ref="AJ28:AJ72" si="72">AJ27*(1+R28)</f>
        <v>910.69788607243322</v>
      </c>
      <c r="AK28" s="328"/>
      <c r="AL28" s="248"/>
      <c r="AM28" s="248">
        <f t="shared" ref="AM28:AM72" si="73">AH28*12</f>
        <v>10928.3746328692</v>
      </c>
      <c r="AN28" s="248">
        <f t="shared" ref="AN28:AN72" si="74">AI28*12</f>
        <v>10928.3746328692</v>
      </c>
      <c r="AO28" s="268">
        <f t="shared" ref="AO28:AO72" si="75">AJ28*12</f>
        <v>10928.3746328692</v>
      </c>
      <c r="AP28" s="276">
        <f t="shared" si="31"/>
        <v>1370.4105500440362</v>
      </c>
      <c r="AQ28" s="274">
        <f>AQ27*(1+Revalo_RB!$H87)</f>
        <v>16444.926600528433</v>
      </c>
      <c r="AR28" s="328"/>
      <c r="AS28" s="248"/>
      <c r="AT28" s="248">
        <f t="shared" si="44"/>
        <v>890.73735256697319</v>
      </c>
      <c r="AU28" s="248">
        <f t="shared" si="45"/>
        <v>890.73735256697319</v>
      </c>
      <c r="AV28" s="268">
        <f t="shared" si="46"/>
        <v>890.73735256697319</v>
      </c>
      <c r="AW28" s="140"/>
      <c r="AX28" s="248"/>
      <c r="AY28" s="248">
        <f t="shared" si="32"/>
        <v>10688.848230803678</v>
      </c>
      <c r="AZ28" s="248">
        <f t="shared" si="33"/>
        <v>10688.848230803678</v>
      </c>
      <c r="BA28" s="274">
        <f t="shared" si="34"/>
        <v>10688.848230803678</v>
      </c>
      <c r="BB28" s="328"/>
      <c r="BC28" s="248"/>
      <c r="BD28" s="248">
        <f t="shared" ref="BD28:BD72" si="76">AT28</f>
        <v>890.73735256697319</v>
      </c>
      <c r="BE28" s="248">
        <f t="shared" si="47"/>
        <v>890.73735256697319</v>
      </c>
      <c r="BF28" s="268">
        <f t="shared" si="48"/>
        <v>890.73735256697319</v>
      </c>
      <c r="BG28" s="140"/>
      <c r="BH28" s="248"/>
      <c r="BI28" s="248">
        <f t="shared" si="49"/>
        <v>10688.848230803678</v>
      </c>
      <c r="BJ28" s="248">
        <f t="shared" si="50"/>
        <v>10688.848230803678</v>
      </c>
      <c r="BK28" s="281">
        <f t="shared" si="51"/>
        <v>10688.848230803678</v>
      </c>
      <c r="BL28" s="252"/>
      <c r="BM28" s="248"/>
      <c r="BN28" s="248">
        <f t="shared" ref="BN28:BN72" si="77">BS28/12</f>
        <v>1208.487100001028</v>
      </c>
      <c r="BO28" s="248">
        <f t="shared" ref="BO28:BO72" si="78">BT28/12</f>
        <v>1208.487100001028</v>
      </c>
      <c r="BP28" s="252">
        <f t="shared" ref="BP28:BP72" si="79">BU28/12</f>
        <v>1208.487100001028</v>
      </c>
      <c r="BQ28" s="328"/>
      <c r="BR28" s="248"/>
      <c r="BS28" s="248">
        <f t="shared" si="53"/>
        <v>14501.845200012336</v>
      </c>
      <c r="BT28" s="248">
        <f t="shared" si="54"/>
        <v>14501.845200012336</v>
      </c>
      <c r="BU28" s="335">
        <f t="shared" si="55"/>
        <v>14501.845200012336</v>
      </c>
    </row>
    <row r="29" spans="2:75" x14ac:dyDescent="0.25">
      <c r="B29" s="23">
        <v>2027</v>
      </c>
      <c r="C29" s="68">
        <f t="shared" si="56"/>
        <v>46388</v>
      </c>
      <c r="D29" s="66"/>
      <c r="E29" s="67"/>
      <c r="F29" s="67">
        <f t="shared" si="57"/>
        <v>1453.9998097808386</v>
      </c>
      <c r="G29" s="67">
        <f t="shared" si="58"/>
        <v>1453.9998097808386</v>
      </c>
      <c r="H29" s="144">
        <f t="shared" si="59"/>
        <v>1453.9998097808386</v>
      </c>
      <c r="I29" s="66"/>
      <c r="J29" s="67"/>
      <c r="K29" s="67">
        <f t="shared" si="60"/>
        <v>17447.997717370064</v>
      </c>
      <c r="L29" s="67">
        <f t="shared" si="61"/>
        <v>17447.997717370064</v>
      </c>
      <c r="M29" s="144">
        <f t="shared" si="62"/>
        <v>17447.997717370064</v>
      </c>
      <c r="N29" s="46"/>
      <c r="O29" s="40"/>
      <c r="P29" s="40">
        <v>2.2892750000000239E-2</v>
      </c>
      <c r="Q29" s="40">
        <v>2.2892750000000239E-2</v>
      </c>
      <c r="R29" s="42">
        <v>2.2892750000000239E-2</v>
      </c>
      <c r="S29" s="65"/>
      <c r="T29" s="26">
        <v>2027</v>
      </c>
      <c r="U29" s="27">
        <f t="shared" si="63"/>
        <v>46388</v>
      </c>
      <c r="V29" s="322"/>
      <c r="W29" s="273"/>
      <c r="X29" s="273">
        <f t="shared" si="64"/>
        <v>779.39258499638072</v>
      </c>
      <c r="Y29" s="273">
        <f t="shared" si="65"/>
        <v>779.39258499638072</v>
      </c>
      <c r="Z29" s="323">
        <f t="shared" si="66"/>
        <v>779.39258499638072</v>
      </c>
      <c r="AA29" s="140"/>
      <c r="AB29" s="248"/>
      <c r="AC29" s="248">
        <f t="shared" si="67"/>
        <v>9352.7110199565686</v>
      </c>
      <c r="AD29" s="248">
        <f t="shared" si="68"/>
        <v>9352.7110199565686</v>
      </c>
      <c r="AE29" s="268">
        <f t="shared" si="69"/>
        <v>9352.7110199565686</v>
      </c>
      <c r="AF29" s="328"/>
      <c r="AG29" s="248"/>
      <c r="AH29" s="248">
        <f t="shared" si="70"/>
        <v>931.54626510381809</v>
      </c>
      <c r="AI29" s="248">
        <f t="shared" si="71"/>
        <v>931.54626510381809</v>
      </c>
      <c r="AJ29" s="268">
        <f t="shared" si="72"/>
        <v>931.54626510381809</v>
      </c>
      <c r="AK29" s="328"/>
      <c r="AL29" s="248"/>
      <c r="AM29" s="248">
        <f t="shared" si="73"/>
        <v>11178.555181245818</v>
      </c>
      <c r="AN29" s="248">
        <f t="shared" si="74"/>
        <v>11178.555181245818</v>
      </c>
      <c r="AO29" s="268">
        <f t="shared" si="75"/>
        <v>11178.555181245818</v>
      </c>
      <c r="AP29" s="276">
        <f t="shared" si="31"/>
        <v>1389.5962977446527</v>
      </c>
      <c r="AQ29" s="274">
        <f>AQ28*(1+Revalo_RB!$H88)</f>
        <v>16675.155572935833</v>
      </c>
      <c r="AR29" s="328"/>
      <c r="AS29" s="248"/>
      <c r="AT29" s="248">
        <f t="shared" si="44"/>
        <v>911.12878009495091</v>
      </c>
      <c r="AU29" s="248">
        <f t="shared" si="45"/>
        <v>911.12878009495091</v>
      </c>
      <c r="AV29" s="268">
        <f t="shared" si="46"/>
        <v>911.12878009495091</v>
      </c>
      <c r="AW29" s="140"/>
      <c r="AX29" s="248"/>
      <c r="AY29" s="248">
        <f t="shared" si="32"/>
        <v>10933.545361139411</v>
      </c>
      <c r="AZ29" s="248">
        <f t="shared" si="33"/>
        <v>10933.545361139411</v>
      </c>
      <c r="BA29" s="274">
        <f t="shared" si="34"/>
        <v>10933.545361139411</v>
      </c>
      <c r="BB29" s="328"/>
      <c r="BC29" s="248"/>
      <c r="BD29" s="248">
        <f t="shared" si="76"/>
        <v>911.12878009495091</v>
      </c>
      <c r="BE29" s="248">
        <f t="shared" si="47"/>
        <v>911.12878009495091</v>
      </c>
      <c r="BF29" s="268">
        <f t="shared" si="48"/>
        <v>911.12878009495091</v>
      </c>
      <c r="BG29" s="140"/>
      <c r="BH29" s="248"/>
      <c r="BI29" s="248">
        <f t="shared" si="49"/>
        <v>10933.545361139411</v>
      </c>
      <c r="BJ29" s="248">
        <f t="shared" si="50"/>
        <v>10933.545361139411</v>
      </c>
      <c r="BK29" s="281">
        <f t="shared" si="51"/>
        <v>10933.545361139411</v>
      </c>
      <c r="BL29" s="252"/>
      <c r="BM29" s="248"/>
      <c r="BN29" s="248">
        <f t="shared" si="77"/>
        <v>1236.1526930595769</v>
      </c>
      <c r="BO29" s="248">
        <f t="shared" si="78"/>
        <v>1236.1526930595769</v>
      </c>
      <c r="BP29" s="252">
        <f t="shared" si="79"/>
        <v>1236.1526930595769</v>
      </c>
      <c r="BQ29" s="328"/>
      <c r="BR29" s="248"/>
      <c r="BS29" s="248">
        <f t="shared" si="53"/>
        <v>14833.832316714923</v>
      </c>
      <c r="BT29" s="248">
        <f t="shared" si="54"/>
        <v>14833.832316714923</v>
      </c>
      <c r="BU29" s="335">
        <f t="shared" si="55"/>
        <v>14833.832316714923</v>
      </c>
    </row>
    <row r="30" spans="2:75" x14ac:dyDescent="0.25">
      <c r="B30" s="23">
        <v>2028</v>
      </c>
      <c r="C30" s="68">
        <f t="shared" si="56"/>
        <v>46753</v>
      </c>
      <c r="D30" s="66"/>
      <c r="E30" s="67"/>
      <c r="F30" s="67">
        <f t="shared" si="57"/>
        <v>1488.3214752907154</v>
      </c>
      <c r="G30" s="67">
        <f t="shared" si="58"/>
        <v>1488.3214752907154</v>
      </c>
      <c r="H30" s="144">
        <f t="shared" si="59"/>
        <v>1488.3214752907154</v>
      </c>
      <c r="I30" s="66"/>
      <c r="J30" s="67"/>
      <c r="K30" s="67">
        <f t="shared" si="60"/>
        <v>17859.857703488586</v>
      </c>
      <c r="L30" s="67">
        <f t="shared" si="61"/>
        <v>17859.857703488586</v>
      </c>
      <c r="M30" s="144">
        <f t="shared" si="62"/>
        <v>17859.857703488586</v>
      </c>
      <c r="N30" s="46"/>
      <c r="O30" s="40"/>
      <c r="P30" s="40">
        <v>2.3605000000000098E-2</v>
      </c>
      <c r="Q30" s="40">
        <v>2.3605000000000098E-2</v>
      </c>
      <c r="R30" s="42">
        <v>2.3605000000000098E-2</v>
      </c>
      <c r="S30" s="65"/>
      <c r="T30" s="26">
        <v>2028</v>
      </c>
      <c r="U30" s="27">
        <f t="shared" si="63"/>
        <v>46753</v>
      </c>
      <c r="V30" s="322"/>
      <c r="W30" s="273"/>
      <c r="X30" s="273">
        <f t="shared" si="64"/>
        <v>797.79014696522029</v>
      </c>
      <c r="Y30" s="273">
        <f t="shared" si="65"/>
        <v>797.79014696522029</v>
      </c>
      <c r="Z30" s="323">
        <f t="shared" si="66"/>
        <v>797.79014696522029</v>
      </c>
      <c r="AA30" s="140"/>
      <c r="AB30" s="248"/>
      <c r="AC30" s="248">
        <f t="shared" si="67"/>
        <v>9573.4817635826439</v>
      </c>
      <c r="AD30" s="248">
        <f t="shared" si="68"/>
        <v>9573.4817635826439</v>
      </c>
      <c r="AE30" s="268">
        <f t="shared" si="69"/>
        <v>9573.4817635826439</v>
      </c>
      <c r="AF30" s="328"/>
      <c r="AG30" s="248"/>
      <c r="AH30" s="248">
        <f t="shared" si="70"/>
        <v>953.53541469159381</v>
      </c>
      <c r="AI30" s="248">
        <f t="shared" si="71"/>
        <v>953.53541469159381</v>
      </c>
      <c r="AJ30" s="268">
        <f t="shared" si="72"/>
        <v>953.53541469159381</v>
      </c>
      <c r="AK30" s="328"/>
      <c r="AL30" s="248"/>
      <c r="AM30" s="248">
        <f t="shared" si="73"/>
        <v>11442.424976299126</v>
      </c>
      <c r="AN30" s="248">
        <f t="shared" si="74"/>
        <v>11442.424976299126</v>
      </c>
      <c r="AO30" s="268">
        <f t="shared" si="75"/>
        <v>11442.424976299126</v>
      </c>
      <c r="AP30" s="276">
        <f>AQ30/12</f>
        <v>1413.2194348063119</v>
      </c>
      <c r="AQ30" s="274">
        <f>AQ29*(1+Revalo_RB!$H89)</f>
        <v>16958.633217675742</v>
      </c>
      <c r="AR30" s="328"/>
      <c r="AS30" s="248"/>
      <c r="AT30" s="248">
        <f t="shared" si="44"/>
        <v>932.63597494909243</v>
      </c>
      <c r="AU30" s="248">
        <f t="shared" si="45"/>
        <v>932.63597494909243</v>
      </c>
      <c r="AV30" s="268">
        <f t="shared" si="46"/>
        <v>932.63597494909243</v>
      </c>
      <c r="AW30" s="140"/>
      <c r="AX30" s="248"/>
      <c r="AY30" s="248">
        <f t="shared" si="32"/>
        <v>11191.631699389109</v>
      </c>
      <c r="AZ30" s="248">
        <f t="shared" si="33"/>
        <v>11191.631699389109</v>
      </c>
      <c r="BA30" s="274">
        <f t="shared" si="34"/>
        <v>11191.631699389109</v>
      </c>
      <c r="BB30" s="328"/>
      <c r="BC30" s="248"/>
      <c r="BD30" s="248">
        <f t="shared" si="76"/>
        <v>932.63597494909243</v>
      </c>
      <c r="BE30" s="248">
        <f t="shared" si="47"/>
        <v>932.63597494909243</v>
      </c>
      <c r="BF30" s="268">
        <f t="shared" si="48"/>
        <v>932.63597494909243</v>
      </c>
      <c r="BG30" s="140"/>
      <c r="BH30" s="248"/>
      <c r="BI30" s="248">
        <f t="shared" si="49"/>
        <v>11191.631699389109</v>
      </c>
      <c r="BJ30" s="248">
        <f t="shared" si="50"/>
        <v>11191.631699389109</v>
      </c>
      <c r="BK30" s="281">
        <f t="shared" si="51"/>
        <v>11191.631699389109</v>
      </c>
      <c r="BL30" s="252"/>
      <c r="BM30" s="248"/>
      <c r="BN30" s="248">
        <f t="shared" si="77"/>
        <v>1265.3320773792484</v>
      </c>
      <c r="BO30" s="248">
        <f t="shared" si="78"/>
        <v>1265.3320773792484</v>
      </c>
      <c r="BP30" s="252">
        <f t="shared" si="79"/>
        <v>1265.3320773792484</v>
      </c>
      <c r="BQ30" s="328"/>
      <c r="BR30" s="248"/>
      <c r="BS30" s="248">
        <f t="shared" si="53"/>
        <v>15183.984928550981</v>
      </c>
      <c r="BT30" s="248">
        <f t="shared" si="54"/>
        <v>15183.984928550981</v>
      </c>
      <c r="BU30" s="335">
        <f t="shared" si="55"/>
        <v>15183.984928550981</v>
      </c>
    </row>
    <row r="31" spans="2:75" x14ac:dyDescent="0.25">
      <c r="B31" s="23">
        <v>2029</v>
      </c>
      <c r="C31" s="68">
        <f t="shared" si="56"/>
        <v>47119</v>
      </c>
      <c r="D31" s="66"/>
      <c r="E31" s="67"/>
      <c r="F31" s="67">
        <f t="shared" si="57"/>
        <v>1521.3331897734013</v>
      </c>
      <c r="G31" s="67">
        <f t="shared" si="58"/>
        <v>1521.3331897734013</v>
      </c>
      <c r="H31" s="144">
        <f t="shared" si="59"/>
        <v>1521.3331897734013</v>
      </c>
      <c r="I31" s="66"/>
      <c r="J31" s="67"/>
      <c r="K31" s="67">
        <f t="shared" si="60"/>
        <v>18255.998277280814</v>
      </c>
      <c r="L31" s="67">
        <f t="shared" si="61"/>
        <v>18255.998277280814</v>
      </c>
      <c r="M31" s="144">
        <f t="shared" si="62"/>
        <v>18255.998277280814</v>
      </c>
      <c r="N31" s="46"/>
      <c r="O31" s="40"/>
      <c r="P31" s="40">
        <v>2.2180500000000158E-2</v>
      </c>
      <c r="Q31" s="40">
        <v>2.2180500000000158E-2</v>
      </c>
      <c r="R31" s="42">
        <v>2.2180500000000158E-2</v>
      </c>
      <c r="S31" s="65"/>
      <c r="T31" s="26">
        <v>2029</v>
      </c>
      <c r="U31" s="27">
        <f t="shared" si="63"/>
        <v>47119</v>
      </c>
      <c r="V31" s="322"/>
      <c r="W31" s="273"/>
      <c r="X31" s="273">
        <f t="shared" si="64"/>
        <v>815.48553131998244</v>
      </c>
      <c r="Y31" s="273">
        <f t="shared" si="65"/>
        <v>815.48553131998244</v>
      </c>
      <c r="Z31" s="323">
        <f t="shared" si="66"/>
        <v>815.48553131998244</v>
      </c>
      <c r="AA31" s="140"/>
      <c r="AB31" s="248"/>
      <c r="AC31" s="248">
        <f t="shared" si="67"/>
        <v>9785.8263758397898</v>
      </c>
      <c r="AD31" s="248">
        <f t="shared" si="68"/>
        <v>9785.8263758397898</v>
      </c>
      <c r="AE31" s="268">
        <f t="shared" si="69"/>
        <v>9785.8263758397898</v>
      </c>
      <c r="AF31" s="328"/>
      <c r="AG31" s="248"/>
      <c r="AH31" s="248">
        <f t="shared" si="70"/>
        <v>974.68530695716083</v>
      </c>
      <c r="AI31" s="248">
        <f t="shared" si="71"/>
        <v>974.68530695716083</v>
      </c>
      <c r="AJ31" s="268">
        <f t="shared" si="72"/>
        <v>974.68530695716083</v>
      </c>
      <c r="AK31" s="328"/>
      <c r="AL31" s="248"/>
      <c r="AM31" s="248">
        <f t="shared" si="73"/>
        <v>11696.22368348593</v>
      </c>
      <c r="AN31" s="248">
        <f t="shared" si="74"/>
        <v>11696.22368348593</v>
      </c>
      <c r="AO31" s="268">
        <f t="shared" si="75"/>
        <v>11696.22368348593</v>
      </c>
      <c r="AP31" s="276">
        <f t="shared" si="31"/>
        <v>1438.6573846328256</v>
      </c>
      <c r="AQ31" s="274">
        <f>AQ30*(1+Revalo_RB!$H90)</f>
        <v>17263.888615593907</v>
      </c>
      <c r="AR31" s="328"/>
      <c r="AS31" s="248"/>
      <c r="AT31" s="248">
        <f t="shared" si="44"/>
        <v>953.32230719145082</v>
      </c>
      <c r="AU31" s="248">
        <f t="shared" si="45"/>
        <v>953.32230719145082</v>
      </c>
      <c r="AV31" s="268">
        <f t="shared" si="46"/>
        <v>953.32230719145082</v>
      </c>
      <c r="AW31" s="140"/>
      <c r="AX31" s="248"/>
      <c r="AY31" s="248">
        <f t="shared" si="32"/>
        <v>11439.86768629741</v>
      </c>
      <c r="AZ31" s="248">
        <f t="shared" si="33"/>
        <v>11439.86768629741</v>
      </c>
      <c r="BA31" s="274">
        <f t="shared" si="34"/>
        <v>11439.86768629741</v>
      </c>
      <c r="BB31" s="328"/>
      <c r="BC31" s="248"/>
      <c r="BD31" s="248">
        <f t="shared" si="76"/>
        <v>953.32230719145082</v>
      </c>
      <c r="BE31" s="248">
        <f t="shared" si="47"/>
        <v>953.32230719145082</v>
      </c>
      <c r="BF31" s="268">
        <f t="shared" si="48"/>
        <v>953.32230719145082</v>
      </c>
      <c r="BG31" s="140"/>
      <c r="BH31" s="248"/>
      <c r="BI31" s="248">
        <f t="shared" si="49"/>
        <v>11439.86768629741</v>
      </c>
      <c r="BJ31" s="248">
        <f t="shared" si="50"/>
        <v>11439.86768629741</v>
      </c>
      <c r="BK31" s="281">
        <f t="shared" si="51"/>
        <v>11439.86768629741</v>
      </c>
      <c r="BL31" s="252"/>
      <c r="BM31" s="248"/>
      <c r="BN31" s="248">
        <f t="shared" si="77"/>
        <v>1293.397775521559</v>
      </c>
      <c r="BO31" s="248">
        <f t="shared" si="78"/>
        <v>1293.397775521559</v>
      </c>
      <c r="BP31" s="252">
        <f t="shared" si="79"/>
        <v>1293.397775521559</v>
      </c>
      <c r="BQ31" s="328"/>
      <c r="BR31" s="248"/>
      <c r="BS31" s="248">
        <f t="shared" si="53"/>
        <v>15520.773306258709</v>
      </c>
      <c r="BT31" s="248">
        <f t="shared" si="54"/>
        <v>15520.773306258709</v>
      </c>
      <c r="BU31" s="335">
        <f t="shared" si="55"/>
        <v>15520.773306258709</v>
      </c>
    </row>
    <row r="32" spans="2:75" x14ac:dyDescent="0.25">
      <c r="B32" s="23">
        <v>2030</v>
      </c>
      <c r="C32" s="68">
        <f t="shared" si="56"/>
        <v>47484</v>
      </c>
      <c r="D32" s="66"/>
      <c r="E32" s="67"/>
      <c r="F32" s="67">
        <f t="shared" si="57"/>
        <v>1557.8396276105391</v>
      </c>
      <c r="G32" s="67">
        <f t="shared" si="58"/>
        <v>1556.7679654039734</v>
      </c>
      <c r="H32" s="144">
        <f t="shared" si="59"/>
        <v>1555.6963031974083</v>
      </c>
      <c r="I32" s="66"/>
      <c r="J32" s="67"/>
      <c r="K32" s="67">
        <f t="shared" si="60"/>
        <v>18694.075531326467</v>
      </c>
      <c r="L32" s="67">
        <f t="shared" si="61"/>
        <v>18681.215584847683</v>
      </c>
      <c r="M32" s="144">
        <f t="shared" si="62"/>
        <v>18668.355638368899</v>
      </c>
      <c r="N32" s="46"/>
      <c r="O32" s="40"/>
      <c r="P32" s="40">
        <v>2.3996346153846382E-2</v>
      </c>
      <c r="Q32" s="40">
        <v>2.3291923076923071E-2</v>
      </c>
      <c r="R32" s="42">
        <v>2.2587500000000205E-2</v>
      </c>
      <c r="S32" s="65"/>
      <c r="T32" s="26">
        <v>2030</v>
      </c>
      <c r="U32" s="27">
        <f t="shared" si="63"/>
        <v>47484</v>
      </c>
      <c r="V32" s="322"/>
      <c r="W32" s="273"/>
      <c r="X32" s="273">
        <f t="shared" si="64"/>
        <v>835.05420441299009</v>
      </c>
      <c r="Y32" s="273">
        <f t="shared" si="65"/>
        <v>834.47975758583118</v>
      </c>
      <c r="Z32" s="323">
        <f t="shared" si="66"/>
        <v>833.90531075867273</v>
      </c>
      <c r="AA32" s="140"/>
      <c r="AB32" s="248"/>
      <c r="AC32" s="248">
        <f t="shared" si="67"/>
        <v>10020.650452955881</v>
      </c>
      <c r="AD32" s="248">
        <f t="shared" si="68"/>
        <v>10013.757091029975</v>
      </c>
      <c r="AE32" s="268">
        <f t="shared" si="69"/>
        <v>10006.863729104072</v>
      </c>
      <c r="AF32" s="328"/>
      <c r="AG32" s="248"/>
      <c r="AH32" s="248">
        <f t="shared" si="70"/>
        <v>998.07419297397291</v>
      </c>
      <c r="AI32" s="248">
        <f t="shared" si="71"/>
        <v>997.38760215101422</v>
      </c>
      <c r="AJ32" s="268">
        <f t="shared" si="72"/>
        <v>996.70101132805587</v>
      </c>
      <c r="AK32" s="328"/>
      <c r="AL32" s="248"/>
      <c r="AM32" s="248">
        <f t="shared" si="73"/>
        <v>11976.890315687675</v>
      </c>
      <c r="AN32" s="248">
        <f t="shared" si="74"/>
        <v>11968.651225812171</v>
      </c>
      <c r="AO32" s="268">
        <f t="shared" si="75"/>
        <v>11960.412135936671</v>
      </c>
      <c r="AP32" s="276">
        <f t="shared" si="31"/>
        <v>1463.8338888639</v>
      </c>
      <c r="AQ32" s="274">
        <f>AQ31*(1+Revalo_RB!$H91)</f>
        <v>17566.0066663668</v>
      </c>
      <c r="AR32" s="328"/>
      <c r="AS32" s="248"/>
      <c r="AT32" s="248">
        <f t="shared" si="44"/>
        <v>976.19855927100036</v>
      </c>
      <c r="AU32" s="248">
        <f t="shared" si="45"/>
        <v>975.52701703806895</v>
      </c>
      <c r="AV32" s="268">
        <f t="shared" si="46"/>
        <v>974.85547480513787</v>
      </c>
      <c r="AW32" s="140"/>
      <c r="AX32" s="248"/>
      <c r="AY32" s="248">
        <f t="shared" si="32"/>
        <v>11714.382711252005</v>
      </c>
      <c r="AZ32" s="248">
        <f t="shared" si="33"/>
        <v>11706.324204456827</v>
      </c>
      <c r="BA32" s="274">
        <f t="shared" si="34"/>
        <v>11698.265697661654</v>
      </c>
      <c r="BB32" s="328"/>
      <c r="BC32" s="248"/>
      <c r="BD32" s="248">
        <f t="shared" si="76"/>
        <v>976.19855927100036</v>
      </c>
      <c r="BE32" s="248">
        <f t="shared" si="47"/>
        <v>975.52701703806895</v>
      </c>
      <c r="BF32" s="268">
        <f t="shared" si="48"/>
        <v>974.85547480513787</v>
      </c>
      <c r="BG32" s="140"/>
      <c r="BH32" s="248"/>
      <c r="BI32" s="248">
        <f t="shared" si="49"/>
        <v>11714.382711252005</v>
      </c>
      <c r="BJ32" s="248">
        <f t="shared" si="50"/>
        <v>11706.324204456827</v>
      </c>
      <c r="BK32" s="281">
        <f t="shared" si="51"/>
        <v>11698.265697661654</v>
      </c>
      <c r="BL32" s="252"/>
      <c r="BM32" s="248"/>
      <c r="BN32" s="248">
        <f t="shared" si="77"/>
        <v>1324.4345962575892</v>
      </c>
      <c r="BO32" s="248">
        <f t="shared" si="78"/>
        <v>1323.5234970168706</v>
      </c>
      <c r="BP32" s="252">
        <f t="shared" si="79"/>
        <v>1322.6123977761524</v>
      </c>
      <c r="BQ32" s="328"/>
      <c r="BR32" s="248"/>
      <c r="BS32" s="248">
        <f t="shared" si="53"/>
        <v>15893.215155091071</v>
      </c>
      <c r="BT32" s="248">
        <f t="shared" si="54"/>
        <v>15882.281964202448</v>
      </c>
      <c r="BU32" s="335">
        <f t="shared" si="55"/>
        <v>15871.34877331383</v>
      </c>
    </row>
    <row r="33" spans="2:73" x14ac:dyDescent="0.25">
      <c r="B33" s="23">
        <v>2031</v>
      </c>
      <c r="C33" s="68">
        <f t="shared" si="56"/>
        <v>47849</v>
      </c>
      <c r="D33" s="66"/>
      <c r="E33" s="67"/>
      <c r="F33" s="67">
        <f t="shared" si="57"/>
        <v>1595.7951618406403</v>
      </c>
      <c r="G33" s="67">
        <f t="shared" si="58"/>
        <v>1593.2352250557162</v>
      </c>
      <c r="H33" s="144">
        <f t="shared" si="59"/>
        <v>1590.6773013470297</v>
      </c>
      <c r="I33" s="66"/>
      <c r="J33" s="67"/>
      <c r="K33" s="67">
        <f t="shared" si="60"/>
        <v>19149.541942087682</v>
      </c>
      <c r="L33" s="67">
        <f t="shared" si="61"/>
        <v>19118.822700668596</v>
      </c>
      <c r="M33" s="144">
        <f t="shared" si="62"/>
        <v>19088.127616164355</v>
      </c>
      <c r="N33" s="46"/>
      <c r="O33" s="40"/>
      <c r="P33" s="40">
        <v>2.4364211538461467E-2</v>
      </c>
      <c r="Q33" s="40">
        <v>2.342498076923083E-2</v>
      </c>
      <c r="R33" s="42">
        <v>2.2485750000000193E-2</v>
      </c>
      <c r="S33" s="65"/>
      <c r="T33" s="26">
        <v>2031</v>
      </c>
      <c r="U33" s="27">
        <f t="shared" si="63"/>
        <v>47849</v>
      </c>
      <c r="V33" s="322"/>
      <c r="W33" s="273"/>
      <c r="X33" s="273">
        <f t="shared" si="64"/>
        <v>855.39964169538973</v>
      </c>
      <c r="Y33" s="273">
        <f t="shared" si="65"/>
        <v>854.02742985959173</v>
      </c>
      <c r="Z33" s="323">
        <f t="shared" si="66"/>
        <v>852.65629710006476</v>
      </c>
      <c r="AA33" s="140"/>
      <c r="AB33" s="248"/>
      <c r="AC33" s="248">
        <f t="shared" si="67"/>
        <v>10264.795700344677</v>
      </c>
      <c r="AD33" s="248">
        <f t="shared" si="68"/>
        <v>10248.3291583151</v>
      </c>
      <c r="AE33" s="268">
        <f t="shared" si="69"/>
        <v>10231.875565200777</v>
      </c>
      <c r="AF33" s="328"/>
      <c r="AG33" s="248"/>
      <c r="AH33" s="248">
        <f t="shared" si="70"/>
        <v>1022.3914837426699</v>
      </c>
      <c r="AI33" s="248">
        <f t="shared" si="71"/>
        <v>1020.751387550871</v>
      </c>
      <c r="AJ33" s="268">
        <f t="shared" si="72"/>
        <v>1019.1125810935259</v>
      </c>
      <c r="AK33" s="328"/>
      <c r="AL33" s="248"/>
      <c r="AM33" s="248">
        <f t="shared" si="73"/>
        <v>12268.697804912039</v>
      </c>
      <c r="AN33" s="248">
        <f t="shared" si="74"/>
        <v>12249.016650610451</v>
      </c>
      <c r="AO33" s="268">
        <f t="shared" si="75"/>
        <v>12229.350973122311</v>
      </c>
      <c r="AP33" s="276">
        <f t="shared" si="31"/>
        <v>1489.4509819190182</v>
      </c>
      <c r="AQ33" s="274">
        <f>AQ32*(1+Revalo_RB!$H92)</f>
        <v>17873.411783028219</v>
      </c>
      <c r="AR33" s="328"/>
      <c r="AS33" s="248"/>
      <c r="AT33" s="248">
        <f t="shared" si="44"/>
        <v>999.98286747262034</v>
      </c>
      <c r="AU33" s="248">
        <f t="shared" si="45"/>
        <v>998.37871865205079</v>
      </c>
      <c r="AV33" s="268">
        <f t="shared" si="46"/>
        <v>996.77583129773768</v>
      </c>
      <c r="AW33" s="140"/>
      <c r="AX33" s="248"/>
      <c r="AY33" s="248">
        <f t="shared" si="32"/>
        <v>11999.794409671444</v>
      </c>
      <c r="AZ33" s="248">
        <f t="shared" si="33"/>
        <v>11980.54462382461</v>
      </c>
      <c r="BA33" s="274">
        <f t="shared" si="34"/>
        <v>11961.309975572853</v>
      </c>
      <c r="BB33" s="328"/>
      <c r="BC33" s="248"/>
      <c r="BD33" s="248">
        <f t="shared" si="76"/>
        <v>999.98286747262034</v>
      </c>
      <c r="BE33" s="248">
        <f t="shared" si="47"/>
        <v>998.37871865205079</v>
      </c>
      <c r="BF33" s="268">
        <f t="shared" si="48"/>
        <v>996.77583129773768</v>
      </c>
      <c r="BG33" s="140"/>
      <c r="BH33" s="248"/>
      <c r="BI33" s="248">
        <f t="shared" si="49"/>
        <v>11999.794409671444</v>
      </c>
      <c r="BJ33" s="248">
        <f t="shared" si="50"/>
        <v>11980.54462382461</v>
      </c>
      <c r="BK33" s="281">
        <f t="shared" si="51"/>
        <v>11961.309975572853</v>
      </c>
      <c r="BL33" s="252"/>
      <c r="BM33" s="248"/>
      <c r="BN33" s="248">
        <f t="shared" si="77"/>
        <v>1356.703400929666</v>
      </c>
      <c r="BO33" s="248">
        <f t="shared" si="78"/>
        <v>1354.527009482116</v>
      </c>
      <c r="BP33" s="252">
        <f t="shared" si="79"/>
        <v>1352.3523294994479</v>
      </c>
      <c r="BQ33" s="328"/>
      <c r="BR33" s="248"/>
      <c r="BS33" s="248">
        <f t="shared" si="53"/>
        <v>16280.440811155991</v>
      </c>
      <c r="BT33" s="248">
        <f t="shared" si="54"/>
        <v>16254.324113785391</v>
      </c>
      <c r="BU33" s="335">
        <f t="shared" si="55"/>
        <v>16228.227953993375</v>
      </c>
    </row>
    <row r="34" spans="2:73" x14ac:dyDescent="0.25">
      <c r="B34" s="23">
        <v>2032</v>
      </c>
      <c r="C34" s="68">
        <f t="shared" si="56"/>
        <v>48214</v>
      </c>
      <c r="D34" s="66"/>
      <c r="E34" s="67"/>
      <c r="F34" s="67">
        <f t="shared" si="57"/>
        <v>1635.262490536757</v>
      </c>
      <c r="G34" s="67">
        <f t="shared" si="58"/>
        <v>1630.768721765857</v>
      </c>
      <c r="H34" s="144">
        <f t="shared" si="59"/>
        <v>1626.2830220603819</v>
      </c>
      <c r="I34" s="66"/>
      <c r="J34" s="67"/>
      <c r="K34" s="67">
        <f t="shared" si="60"/>
        <v>19623.149886441082</v>
      </c>
      <c r="L34" s="67">
        <f t="shared" si="61"/>
        <v>19569.224661190285</v>
      </c>
      <c r="M34" s="144">
        <f t="shared" si="62"/>
        <v>19515.396264724583</v>
      </c>
      <c r="N34" s="46"/>
      <c r="O34" s="40"/>
      <c r="P34" s="40">
        <v>2.4732076923076995E-2</v>
      </c>
      <c r="Q34" s="40">
        <v>2.3558038461538588E-2</v>
      </c>
      <c r="R34" s="42">
        <v>2.2384000000000182E-2</v>
      </c>
      <c r="S34" s="65"/>
      <c r="T34" s="26">
        <v>2032</v>
      </c>
      <c r="U34" s="27">
        <f t="shared" si="63"/>
        <v>48214</v>
      </c>
      <c r="V34" s="322"/>
      <c r="W34" s="273"/>
      <c r="X34" s="273">
        <f t="shared" si="64"/>
        <v>876.55545143377265</v>
      </c>
      <c r="Y34" s="273">
        <f t="shared" si="65"/>
        <v>874.1466408994329</v>
      </c>
      <c r="Z34" s="323">
        <f t="shared" si="66"/>
        <v>871.7421556543527</v>
      </c>
      <c r="AA34" s="140"/>
      <c r="AB34" s="248"/>
      <c r="AC34" s="248">
        <f t="shared" si="67"/>
        <v>10518.665417205271</v>
      </c>
      <c r="AD34" s="248">
        <f t="shared" si="68"/>
        <v>10489.759690793195</v>
      </c>
      <c r="AE34" s="268">
        <f t="shared" si="69"/>
        <v>10460.905867852232</v>
      </c>
      <c r="AF34" s="328"/>
      <c r="AG34" s="248"/>
      <c r="AH34" s="248">
        <f t="shared" si="70"/>
        <v>1047.6773485640924</v>
      </c>
      <c r="AI34" s="248">
        <f t="shared" si="71"/>
        <v>1044.7982879984634</v>
      </c>
      <c r="AJ34" s="268">
        <f t="shared" si="72"/>
        <v>1041.9243971087235</v>
      </c>
      <c r="AK34" s="328"/>
      <c r="AL34" s="248"/>
      <c r="AM34" s="248">
        <f t="shared" si="73"/>
        <v>12572.128182769109</v>
      </c>
      <c r="AN34" s="248">
        <f t="shared" si="74"/>
        <v>12537.57945598156</v>
      </c>
      <c r="AO34" s="268">
        <f t="shared" si="75"/>
        <v>12503.092765304682</v>
      </c>
      <c r="AP34" s="276">
        <f t="shared" si="31"/>
        <v>1515.516374102601</v>
      </c>
      <c r="AQ34" s="274">
        <f>AQ33*(1+Revalo_RB!$H93)</f>
        <v>18186.196489231213</v>
      </c>
      <c r="AR34" s="328"/>
      <c r="AS34" s="248"/>
      <c r="AT34" s="248">
        <f t="shared" si="44"/>
        <v>1024.7145206727123</v>
      </c>
      <c r="AU34" s="248">
        <f t="shared" si="45"/>
        <v>1021.8985629052373</v>
      </c>
      <c r="AV34" s="268">
        <f t="shared" si="46"/>
        <v>1019.0876615055064</v>
      </c>
      <c r="AW34" s="140"/>
      <c r="AX34" s="248"/>
      <c r="AY34" s="248">
        <f t="shared" si="32"/>
        <v>12296.574248072548</v>
      </c>
      <c r="AZ34" s="248">
        <f t="shared" si="33"/>
        <v>12262.782754862848</v>
      </c>
      <c r="BA34" s="274">
        <f t="shared" si="34"/>
        <v>12229.051938066077</v>
      </c>
      <c r="BB34" s="328"/>
      <c r="BC34" s="248"/>
      <c r="BD34" s="248">
        <f t="shared" si="76"/>
        <v>1024.7145206727123</v>
      </c>
      <c r="BE34" s="248">
        <f t="shared" si="47"/>
        <v>1021.8985629052373</v>
      </c>
      <c r="BF34" s="268">
        <f t="shared" si="48"/>
        <v>1019.0876615055064</v>
      </c>
      <c r="BG34" s="140"/>
      <c r="BH34" s="248"/>
      <c r="BI34" s="248">
        <f t="shared" si="49"/>
        <v>12296.574248072548</v>
      </c>
      <c r="BJ34" s="248">
        <f t="shared" si="50"/>
        <v>12262.782754862848</v>
      </c>
      <c r="BK34" s="281">
        <f t="shared" si="51"/>
        <v>12229.051938066077</v>
      </c>
      <c r="BL34" s="252"/>
      <c r="BM34" s="248"/>
      <c r="BN34" s="248">
        <f t="shared" si="77"/>
        <v>1390.2574938032585</v>
      </c>
      <c r="BO34" s="248">
        <f t="shared" si="78"/>
        <v>1386.4370088686885</v>
      </c>
      <c r="BP34" s="252">
        <f t="shared" si="79"/>
        <v>1382.6233840429638</v>
      </c>
      <c r="BQ34" s="328"/>
      <c r="BR34" s="248"/>
      <c r="BS34" s="248">
        <f t="shared" si="53"/>
        <v>16683.089925639102</v>
      </c>
      <c r="BT34" s="248">
        <f t="shared" si="54"/>
        <v>16637.244106424263</v>
      </c>
      <c r="BU34" s="335">
        <f t="shared" si="55"/>
        <v>16591.480608515565</v>
      </c>
    </row>
    <row r="35" spans="2:73" x14ac:dyDescent="0.25">
      <c r="B35" s="23">
        <v>2033</v>
      </c>
      <c r="C35" s="68">
        <f t="shared" si="56"/>
        <v>48580</v>
      </c>
      <c r="D35" s="66"/>
      <c r="E35" s="67"/>
      <c r="F35" s="67">
        <f t="shared" si="57"/>
        <v>1676.3074847071628</v>
      </c>
      <c r="G35" s="67">
        <f t="shared" si="58"/>
        <v>1669.4034203578969</v>
      </c>
      <c r="H35" s="144">
        <f t="shared" si="59"/>
        <v>1662.5202669286871</v>
      </c>
      <c r="I35" s="66"/>
      <c r="J35" s="67"/>
      <c r="K35" s="67">
        <f t="shared" si="60"/>
        <v>20115.689816485952</v>
      </c>
      <c r="L35" s="67">
        <f t="shared" si="61"/>
        <v>20032.841044294764</v>
      </c>
      <c r="M35" s="144">
        <f t="shared" si="62"/>
        <v>19950.243203144244</v>
      </c>
      <c r="N35" s="46"/>
      <c r="O35" s="40"/>
      <c r="P35" s="40">
        <v>2.5099942307692302E-2</v>
      </c>
      <c r="Q35" s="40">
        <v>2.3691096153846347E-2</v>
      </c>
      <c r="R35" s="42">
        <v>2.228225000000017E-2</v>
      </c>
      <c r="S35" s="65"/>
      <c r="T35" s="26">
        <v>2033</v>
      </c>
      <c r="U35" s="27">
        <f t="shared" si="63"/>
        <v>48580</v>
      </c>
      <c r="V35" s="322"/>
      <c r="W35" s="273"/>
      <c r="X35" s="273">
        <f t="shared" si="64"/>
        <v>898.55694269425351</v>
      </c>
      <c r="Y35" s="273">
        <f t="shared" si="65"/>
        <v>894.85613302154309</v>
      </c>
      <c r="Z35" s="323">
        <f t="shared" si="66"/>
        <v>891.16653230218208</v>
      </c>
      <c r="AA35" s="140"/>
      <c r="AB35" s="248"/>
      <c r="AC35" s="248">
        <f t="shared" si="67"/>
        <v>10782.683312331043</v>
      </c>
      <c r="AD35" s="248">
        <f t="shared" si="68"/>
        <v>10738.273596258518</v>
      </c>
      <c r="AE35" s="268">
        <f t="shared" si="69"/>
        <v>10693.998387626185</v>
      </c>
      <c r="AF35" s="328"/>
      <c r="AG35" s="248"/>
      <c r="AH35" s="248">
        <f t="shared" si="70"/>
        <v>1073.9739895701273</v>
      </c>
      <c r="AI35" s="248">
        <f t="shared" si="71"/>
        <v>1069.5507047008091</v>
      </c>
      <c r="AJ35" s="268">
        <f t="shared" si="72"/>
        <v>1065.1408170061995</v>
      </c>
      <c r="AK35" s="328"/>
      <c r="AL35" s="248"/>
      <c r="AM35" s="248">
        <f t="shared" si="73"/>
        <v>12887.687874841527</v>
      </c>
      <c r="AN35" s="248">
        <f t="shared" si="74"/>
        <v>12834.608456409709</v>
      </c>
      <c r="AO35" s="268">
        <f t="shared" si="75"/>
        <v>12781.689804074394</v>
      </c>
      <c r="AP35" s="276">
        <f t="shared" si="31"/>
        <v>1542.0379106493967</v>
      </c>
      <c r="AQ35" s="274">
        <f>AQ34*(1+Revalo_RB!$H94)</f>
        <v>18504.454927792762</v>
      </c>
      <c r="AR35" s="328"/>
      <c r="AS35" s="248"/>
      <c r="AT35" s="248">
        <f t="shared" si="44"/>
        <v>1050.434796023452</v>
      </c>
      <c r="AU35" s="248">
        <f t="shared" si="45"/>
        <v>1046.1084600185027</v>
      </c>
      <c r="AV35" s="268">
        <f t="shared" si="46"/>
        <v>1041.7952275510877</v>
      </c>
      <c r="AW35" s="140"/>
      <c r="AX35" s="248"/>
      <c r="AY35" s="248">
        <f t="shared" si="32"/>
        <v>12605.217552281423</v>
      </c>
      <c r="AZ35" s="248">
        <f t="shared" si="33"/>
        <v>12553.301520222032</v>
      </c>
      <c r="BA35" s="274">
        <f t="shared" si="34"/>
        <v>12501.542730613051</v>
      </c>
      <c r="BB35" s="328"/>
      <c r="BC35" s="248"/>
      <c r="BD35" s="248">
        <f t="shared" si="76"/>
        <v>1050.434796023452</v>
      </c>
      <c r="BE35" s="248">
        <f t="shared" si="47"/>
        <v>1046.1084600185027</v>
      </c>
      <c r="BF35" s="268">
        <f t="shared" si="48"/>
        <v>1041.7952275510877</v>
      </c>
      <c r="BG35" s="140"/>
      <c r="BH35" s="248"/>
      <c r="BI35" s="248">
        <f t="shared" si="49"/>
        <v>12605.217552281423</v>
      </c>
      <c r="BJ35" s="248">
        <f t="shared" si="50"/>
        <v>12553.301520222034</v>
      </c>
      <c r="BK35" s="281">
        <f t="shared" si="51"/>
        <v>12501.542730613051</v>
      </c>
      <c r="BL35" s="252"/>
      <c r="BM35" s="248"/>
      <c r="BN35" s="248">
        <f t="shared" si="77"/>
        <v>1425.1528766905574</v>
      </c>
      <c r="BO35" s="248">
        <f t="shared" si="78"/>
        <v>1419.283221357048</v>
      </c>
      <c r="BP35" s="252">
        <f t="shared" si="79"/>
        <v>1413.4313439420555</v>
      </c>
      <c r="BQ35" s="328"/>
      <c r="BR35" s="248"/>
      <c r="BS35" s="248">
        <f t="shared" si="53"/>
        <v>17101.834520286688</v>
      </c>
      <c r="BT35" s="248">
        <f t="shared" si="54"/>
        <v>17031.398656284575</v>
      </c>
      <c r="BU35" s="335">
        <f t="shared" si="55"/>
        <v>16961.176127304665</v>
      </c>
    </row>
    <row r="36" spans="2:73" x14ac:dyDescent="0.25">
      <c r="B36" s="23">
        <v>2034</v>
      </c>
      <c r="C36" s="68">
        <f t="shared" si="56"/>
        <v>48945</v>
      </c>
      <c r="D36" s="66"/>
      <c r="E36" s="67"/>
      <c r="F36" s="67">
        <f t="shared" si="57"/>
        <v>1718.999361360861</v>
      </c>
      <c r="G36" s="67">
        <f t="shared" si="58"/>
        <v>1709.1755442757994</v>
      </c>
      <c r="H36" s="144">
        <f t="shared" si="59"/>
        <v>1699.3957977092987</v>
      </c>
      <c r="I36" s="66"/>
      <c r="J36" s="67"/>
      <c r="K36" s="67">
        <f t="shared" si="60"/>
        <v>20627.992336330331</v>
      </c>
      <c r="L36" s="67">
        <f t="shared" si="61"/>
        <v>20510.106531309593</v>
      </c>
      <c r="M36" s="144">
        <f t="shared" si="62"/>
        <v>20392.749572511584</v>
      </c>
      <c r="N36" s="46"/>
      <c r="O36" s="40"/>
      <c r="P36" s="40">
        <v>2.5467807692307831E-2</v>
      </c>
      <c r="Q36" s="40">
        <v>2.3824153846154106E-2</v>
      </c>
      <c r="R36" s="42">
        <v>2.2180499999999936E-2</v>
      </c>
      <c r="S36" s="65"/>
      <c r="T36" s="26">
        <v>2034</v>
      </c>
      <c r="U36" s="27">
        <f t="shared" si="63"/>
        <v>48945</v>
      </c>
      <c r="V36" s="322"/>
      <c r="W36" s="273"/>
      <c r="X36" s="273">
        <f t="shared" si="64"/>
        <v>921.44121811137893</v>
      </c>
      <c r="Y36" s="273">
        <f t="shared" si="65"/>
        <v>916.1753232048228</v>
      </c>
      <c r="Z36" s="323">
        <f t="shared" si="66"/>
        <v>910.9330515719106</v>
      </c>
      <c r="AA36" s="140"/>
      <c r="AB36" s="248"/>
      <c r="AC36" s="248">
        <f t="shared" si="67"/>
        <v>11057.294617336547</v>
      </c>
      <c r="AD36" s="248">
        <f t="shared" si="68"/>
        <v>10994.103878457874</v>
      </c>
      <c r="AE36" s="268">
        <f t="shared" si="69"/>
        <v>10931.196618862927</v>
      </c>
      <c r="AF36" s="328"/>
      <c r="AG36" s="248"/>
      <c r="AH36" s="248">
        <f t="shared" si="70"/>
        <v>1101.32575260304</v>
      </c>
      <c r="AI36" s="248">
        <f t="shared" si="71"/>
        <v>1095.0318452358638</v>
      </c>
      <c r="AJ36" s="268">
        <f t="shared" si="72"/>
        <v>1088.7661728978055</v>
      </c>
      <c r="AK36" s="328"/>
      <c r="AL36" s="248"/>
      <c r="AM36" s="248">
        <f t="shared" si="73"/>
        <v>13215.909031236479</v>
      </c>
      <c r="AN36" s="248">
        <f t="shared" si="74"/>
        <v>13140.382142830365</v>
      </c>
      <c r="AO36" s="268">
        <f t="shared" si="75"/>
        <v>13065.194074773666</v>
      </c>
      <c r="AP36" s="276">
        <f t="shared" si="31"/>
        <v>1569.0235740857613</v>
      </c>
      <c r="AQ36" s="274">
        <f>AQ35*(1+Revalo_RB!$H95)</f>
        <v>18828.282889029135</v>
      </c>
      <c r="AR36" s="328"/>
      <c r="AS36" s="248"/>
      <c r="AT36" s="248">
        <f t="shared" si="44"/>
        <v>1077.1870674018858</v>
      </c>
      <c r="AU36" s="248">
        <f t="shared" si="45"/>
        <v>1071.031108909747</v>
      </c>
      <c r="AV36" s="268">
        <f t="shared" si="46"/>
        <v>1064.9027665957844</v>
      </c>
      <c r="AW36" s="140"/>
      <c r="AX36" s="248"/>
      <c r="AY36" s="248">
        <f t="shared" si="32"/>
        <v>12926.24480882263</v>
      </c>
      <c r="AZ36" s="248">
        <f t="shared" si="33"/>
        <v>12852.373306916963</v>
      </c>
      <c r="BA36" s="274">
        <f t="shared" si="34"/>
        <v>12778.833199149414</v>
      </c>
      <c r="BB36" s="328"/>
      <c r="BC36" s="248"/>
      <c r="BD36" s="248">
        <f t="shared" si="76"/>
        <v>1077.1870674018858</v>
      </c>
      <c r="BE36" s="248">
        <f t="shared" si="47"/>
        <v>1071.031108909747</v>
      </c>
      <c r="BF36" s="268">
        <f t="shared" si="48"/>
        <v>1064.9027665957844</v>
      </c>
      <c r="BG36" s="140"/>
      <c r="BH36" s="248"/>
      <c r="BI36" s="248">
        <f t="shared" si="49"/>
        <v>12926.24480882263</v>
      </c>
      <c r="BJ36" s="248">
        <f t="shared" si="50"/>
        <v>12852.373306916965</v>
      </c>
      <c r="BK36" s="281">
        <f t="shared" si="51"/>
        <v>12778.833199149412</v>
      </c>
      <c r="BL36" s="252"/>
      <c r="BM36" s="248"/>
      <c r="BN36" s="248">
        <f t="shared" si="77"/>
        <v>1461.4483960862517</v>
      </c>
      <c r="BO36" s="248">
        <f t="shared" si="78"/>
        <v>1453.0964431739233</v>
      </c>
      <c r="BP36" s="252">
        <f t="shared" si="79"/>
        <v>1444.7819578663621</v>
      </c>
      <c r="BQ36" s="328"/>
      <c r="BR36" s="248"/>
      <c r="BS36" s="248">
        <f t="shared" si="53"/>
        <v>17537.38075303502</v>
      </c>
      <c r="BT36" s="248">
        <f t="shared" si="54"/>
        <v>17437.15731808708</v>
      </c>
      <c r="BU36" s="335">
        <f t="shared" si="55"/>
        <v>17337.383494396345</v>
      </c>
    </row>
    <row r="37" spans="2:73" x14ac:dyDescent="0.25">
      <c r="B37" s="23">
        <v>2035</v>
      </c>
      <c r="C37" s="68">
        <f t="shared" si="56"/>
        <v>49310</v>
      </c>
      <c r="D37" s="66"/>
      <c r="E37" s="67"/>
      <c r="F37" s="67">
        <f t="shared" si="57"/>
        <v>1763.4108668804204</v>
      </c>
      <c r="G37" s="67">
        <f t="shared" si="58"/>
        <v>1750.12262434638</v>
      </c>
      <c r="H37" s="144">
        <f t="shared" si="59"/>
        <v>1736.9163326779728</v>
      </c>
      <c r="I37" s="66"/>
      <c r="J37" s="67"/>
      <c r="K37" s="67">
        <f t="shared" si="60"/>
        <v>21160.930402565045</v>
      </c>
      <c r="L37" s="67">
        <f t="shared" si="61"/>
        <v>21001.471492156561</v>
      </c>
      <c r="M37" s="144">
        <f t="shared" si="62"/>
        <v>20842.995992135675</v>
      </c>
      <c r="N37" s="46"/>
      <c r="O37" s="40"/>
      <c r="P37" s="40">
        <v>2.583567307692336E-2</v>
      </c>
      <c r="Q37" s="40">
        <v>2.3957211538461642E-2</v>
      </c>
      <c r="R37" s="42">
        <v>2.2078749999999925E-2</v>
      </c>
      <c r="S37" s="65"/>
      <c r="T37" s="26">
        <v>2035</v>
      </c>
      <c r="U37" s="27">
        <f t="shared" si="63"/>
        <v>49310</v>
      </c>
      <c r="V37" s="322"/>
      <c r="W37" s="273"/>
      <c r="X37" s="273">
        <f t="shared" si="64"/>
        <v>945.24727218210649</v>
      </c>
      <c r="Y37" s="273">
        <f t="shared" si="65"/>
        <v>938.12432922915923</v>
      </c>
      <c r="Z37" s="323">
        <f t="shared" si="66"/>
        <v>931.04531468430378</v>
      </c>
      <c r="AA37" s="140"/>
      <c r="AB37" s="248"/>
      <c r="AC37" s="248">
        <f t="shared" si="67"/>
        <v>11342.967266185278</v>
      </c>
      <c r="AD37" s="248">
        <f t="shared" si="68"/>
        <v>11257.491950749911</v>
      </c>
      <c r="AE37" s="268">
        <f t="shared" si="69"/>
        <v>11172.543776211645</v>
      </c>
      <c r="AF37" s="328"/>
      <c r="AG37" s="248"/>
      <c r="AH37" s="248">
        <f t="shared" si="70"/>
        <v>1129.7792446984886</v>
      </c>
      <c r="AI37" s="248">
        <f t="shared" si="71"/>
        <v>1121.2657547935314</v>
      </c>
      <c r="AJ37" s="268">
        <f t="shared" si="72"/>
        <v>1112.8047690376729</v>
      </c>
      <c r="AK37" s="328"/>
      <c r="AL37" s="248"/>
      <c r="AM37" s="248">
        <f t="shared" si="73"/>
        <v>13557.350936381863</v>
      </c>
      <c r="AN37" s="248">
        <f t="shared" si="74"/>
        <v>13455.189057522377</v>
      </c>
      <c r="AO37" s="268">
        <f t="shared" si="75"/>
        <v>13353.657228452075</v>
      </c>
      <c r="AP37" s="276">
        <f t="shared" si="31"/>
        <v>1596.4814866322622</v>
      </c>
      <c r="AQ37" s="274">
        <f>AQ36*(1+Revalo_RB!$H96)</f>
        <v>19157.777839587146</v>
      </c>
      <c r="AR37" s="328"/>
      <c r="AS37" s="248"/>
      <c r="AT37" s="248">
        <f t="shared" si="44"/>
        <v>1105.0169203179707</v>
      </c>
      <c r="AU37" s="248">
        <f t="shared" si="45"/>
        <v>1096.6900277501709</v>
      </c>
      <c r="AV37" s="268">
        <f t="shared" si="46"/>
        <v>1088.414488553761</v>
      </c>
      <c r="AW37" s="140"/>
      <c r="AX37" s="248"/>
      <c r="AY37" s="248">
        <f t="shared" si="32"/>
        <v>13260.203043815649</v>
      </c>
      <c r="AZ37" s="248">
        <f t="shared" si="33"/>
        <v>13160.280333002051</v>
      </c>
      <c r="BA37" s="274">
        <f t="shared" si="34"/>
        <v>13060.973862645133</v>
      </c>
      <c r="BB37" s="328"/>
      <c r="BC37" s="248"/>
      <c r="BD37" s="248">
        <f t="shared" si="76"/>
        <v>1105.0169203179707</v>
      </c>
      <c r="BE37" s="248">
        <f t="shared" si="47"/>
        <v>1096.6900277501709</v>
      </c>
      <c r="BF37" s="268">
        <f t="shared" si="48"/>
        <v>1088.414488553761</v>
      </c>
      <c r="BG37" s="140"/>
      <c r="BH37" s="248"/>
      <c r="BI37" s="248">
        <f t="shared" si="49"/>
        <v>13260.203043815649</v>
      </c>
      <c r="BJ37" s="248">
        <f t="shared" si="50"/>
        <v>13160.280333002054</v>
      </c>
      <c r="BK37" s="281">
        <f t="shared" si="51"/>
        <v>13060.973862645131</v>
      </c>
      <c r="BL37" s="252"/>
      <c r="BM37" s="248"/>
      <c r="BN37" s="248">
        <f t="shared" si="77"/>
        <v>1499.2058990663302</v>
      </c>
      <c r="BO37" s="248">
        <f t="shared" si="78"/>
        <v>1487.9085820488272</v>
      </c>
      <c r="BP37" s="252">
        <f t="shared" si="79"/>
        <v>1476.680937518604</v>
      </c>
      <c r="BQ37" s="328"/>
      <c r="BR37" s="248"/>
      <c r="BS37" s="248">
        <f t="shared" si="53"/>
        <v>17990.470788795963</v>
      </c>
      <c r="BT37" s="248">
        <f t="shared" si="54"/>
        <v>17854.902984585926</v>
      </c>
      <c r="BU37" s="335">
        <f t="shared" si="55"/>
        <v>17720.171250223248</v>
      </c>
    </row>
    <row r="38" spans="2:73" x14ac:dyDescent="0.25">
      <c r="B38" s="23">
        <v>2036</v>
      </c>
      <c r="C38" s="68">
        <f t="shared" si="56"/>
        <v>49675</v>
      </c>
      <c r="D38" s="66"/>
      <c r="E38" s="67"/>
      <c r="F38" s="67">
        <f t="shared" si="57"/>
        <v>1809.6184713542164</v>
      </c>
      <c r="G38" s="67">
        <f t="shared" si="58"/>
        <v>1792.2835495537447</v>
      </c>
      <c r="H38" s="144">
        <f t="shared" si="59"/>
        <v>1775.0885429212369</v>
      </c>
      <c r="I38" s="66"/>
      <c r="J38" s="67"/>
      <c r="K38" s="67">
        <f t="shared" si="60"/>
        <v>21715.421656250597</v>
      </c>
      <c r="L38" s="67">
        <f t="shared" si="61"/>
        <v>21507.402594644936</v>
      </c>
      <c r="M38" s="144">
        <f t="shared" si="62"/>
        <v>21301.062515054844</v>
      </c>
      <c r="N38" s="46"/>
      <c r="O38" s="40"/>
      <c r="P38" s="40">
        <v>2.6203538461538445E-2</v>
      </c>
      <c r="Q38" s="40">
        <v>2.4090269230769179E-2</v>
      </c>
      <c r="R38" s="42">
        <v>2.1977000000000135E-2</v>
      </c>
      <c r="S38" s="65"/>
      <c r="T38" s="26">
        <v>2036</v>
      </c>
      <c r="U38" s="27">
        <f t="shared" si="63"/>
        <v>49675</v>
      </c>
      <c r="V38" s="322"/>
      <c r="W38" s="273"/>
      <c r="X38" s="273">
        <f t="shared" si="64"/>
        <v>970.01609543439463</v>
      </c>
      <c r="Y38" s="273">
        <f t="shared" si="65"/>
        <v>960.72399689222448</v>
      </c>
      <c r="Z38" s="323">
        <f t="shared" si="66"/>
        <v>951.50689756512077</v>
      </c>
      <c r="AA38" s="140"/>
      <c r="AB38" s="248"/>
      <c r="AC38" s="248">
        <f t="shared" si="67"/>
        <v>11640.193145212736</v>
      </c>
      <c r="AD38" s="248">
        <f t="shared" si="68"/>
        <v>11528.687962706694</v>
      </c>
      <c r="AE38" s="268">
        <f t="shared" si="69"/>
        <v>11418.08277078145</v>
      </c>
      <c r="AF38" s="328"/>
      <c r="AG38" s="248"/>
      <c r="AH38" s="248">
        <f t="shared" si="70"/>
        <v>1159.3834585899933</v>
      </c>
      <c r="AI38" s="248">
        <f t="shared" si="71"/>
        <v>1148.2773487057491</v>
      </c>
      <c r="AJ38" s="268">
        <f t="shared" si="72"/>
        <v>1137.260879446814</v>
      </c>
      <c r="AK38" s="328"/>
      <c r="AL38" s="248"/>
      <c r="AM38" s="248">
        <f t="shared" si="73"/>
        <v>13912.601503079921</v>
      </c>
      <c r="AN38" s="248">
        <f t="shared" si="74"/>
        <v>13779.328184468988</v>
      </c>
      <c r="AO38" s="268">
        <f t="shared" si="75"/>
        <v>13647.130553361767</v>
      </c>
      <c r="AP38" s="276">
        <f t="shared" si="31"/>
        <v>1624.419912648327</v>
      </c>
      <c r="AQ38" s="274">
        <f>AQ37*(1+Revalo_RB!$H97)</f>
        <v>19493.038951779923</v>
      </c>
      <c r="AR38" s="328"/>
      <c r="AS38" s="248"/>
      <c r="AT38" s="248">
        <f t="shared" si="44"/>
        <v>1133.9722736901733</v>
      </c>
      <c r="AU38" s="248">
        <f t="shared" si="45"/>
        <v>1123.1095857813723</v>
      </c>
      <c r="AV38" s="268">
        <f t="shared" si="46"/>
        <v>1112.3345737687071</v>
      </c>
      <c r="AW38" s="140"/>
      <c r="AX38" s="248"/>
      <c r="AY38" s="248">
        <f t="shared" si="32"/>
        <v>13607.667284282081</v>
      </c>
      <c r="AZ38" s="248">
        <f t="shared" si="33"/>
        <v>13477.315029376467</v>
      </c>
      <c r="BA38" s="274">
        <f t="shared" si="34"/>
        <v>13348.014885224486</v>
      </c>
      <c r="BB38" s="328"/>
      <c r="BC38" s="248"/>
      <c r="BD38" s="248">
        <f t="shared" si="76"/>
        <v>1133.9722736901733</v>
      </c>
      <c r="BE38" s="248">
        <f t="shared" si="47"/>
        <v>1123.1095857813723</v>
      </c>
      <c r="BF38" s="268">
        <f t="shared" si="48"/>
        <v>1112.3345737687071</v>
      </c>
      <c r="BG38" s="140"/>
      <c r="BH38" s="248"/>
      <c r="BI38" s="248">
        <f t="shared" si="49"/>
        <v>13607.667284282081</v>
      </c>
      <c r="BJ38" s="248">
        <f t="shared" si="50"/>
        <v>13477.31502937647</v>
      </c>
      <c r="BK38" s="281">
        <f t="shared" si="51"/>
        <v>13348.014885224486</v>
      </c>
      <c r="BL38" s="252"/>
      <c r="BM38" s="248"/>
      <c r="BN38" s="248">
        <f t="shared" si="77"/>
        <v>1538.4903985042802</v>
      </c>
      <c r="BO38" s="248">
        <f t="shared" si="78"/>
        <v>1523.7527003811554</v>
      </c>
      <c r="BP38" s="252">
        <f t="shared" si="79"/>
        <v>1509.1339544824505</v>
      </c>
      <c r="BQ38" s="328"/>
      <c r="BR38" s="248"/>
      <c r="BS38" s="248">
        <f t="shared" si="53"/>
        <v>18461.884782051362</v>
      </c>
      <c r="BT38" s="248">
        <f t="shared" si="54"/>
        <v>18285.032404573863</v>
      </c>
      <c r="BU38" s="335">
        <f t="shared" si="55"/>
        <v>18109.607453789406</v>
      </c>
    </row>
    <row r="39" spans="2:73" x14ac:dyDescent="0.25">
      <c r="B39" s="23">
        <v>2037</v>
      </c>
      <c r="C39" s="68">
        <f t="shared" si="56"/>
        <v>50041</v>
      </c>
      <c r="D39" s="66"/>
      <c r="E39" s="67"/>
      <c r="F39" s="67">
        <f t="shared" si="57"/>
        <v>1857.7025745640287</v>
      </c>
      <c r="G39" s="67">
        <f t="shared" si="58"/>
        <v>1835.6986199134378</v>
      </c>
      <c r="H39" s="144">
        <f t="shared" si="59"/>
        <v>1813.919048569775</v>
      </c>
      <c r="I39" s="66"/>
      <c r="J39" s="67"/>
      <c r="K39" s="67">
        <f t="shared" si="60"/>
        <v>22292.430894768346</v>
      </c>
      <c r="L39" s="67">
        <f t="shared" si="61"/>
        <v>22028.383438961253</v>
      </c>
      <c r="M39" s="144">
        <f t="shared" si="62"/>
        <v>21767.028582837302</v>
      </c>
      <c r="N39" s="46"/>
      <c r="O39" s="40"/>
      <c r="P39" s="40">
        <v>2.6571403846153752E-2</v>
      </c>
      <c r="Q39" s="40">
        <v>2.4223326923076938E-2</v>
      </c>
      <c r="R39" s="42">
        <v>2.1875250000000124E-2</v>
      </c>
      <c r="S39" s="65"/>
      <c r="T39" s="26">
        <v>2037</v>
      </c>
      <c r="U39" s="27">
        <f t="shared" si="63"/>
        <v>50041</v>
      </c>
      <c r="V39" s="322"/>
      <c r="W39" s="273"/>
      <c r="X39" s="273">
        <f t="shared" si="64"/>
        <v>995.79078484345109</v>
      </c>
      <c r="Y39" s="273">
        <f t="shared" si="65"/>
        <v>983.99592835178998</v>
      </c>
      <c r="Z39" s="323">
        <f t="shared" si="66"/>
        <v>972.32134882608227</v>
      </c>
      <c r="AA39" s="140"/>
      <c r="AB39" s="248"/>
      <c r="AC39" s="248">
        <f t="shared" si="67"/>
        <v>11949.489418121413</v>
      </c>
      <c r="AD39" s="248">
        <f t="shared" si="68"/>
        <v>11807.951140221479</v>
      </c>
      <c r="AE39" s="268">
        <f t="shared" si="69"/>
        <v>11667.856185912988</v>
      </c>
      <c r="AF39" s="328"/>
      <c r="AG39" s="248"/>
      <c r="AH39" s="248">
        <f t="shared" si="70"/>
        <v>1190.1899046807384</v>
      </c>
      <c r="AI39" s="248">
        <f t="shared" si="71"/>
        <v>1176.0924463218125</v>
      </c>
      <c r="AJ39" s="268">
        <f t="shared" si="72"/>
        <v>1162.1387454999331</v>
      </c>
      <c r="AK39" s="328"/>
      <c r="AL39" s="248"/>
      <c r="AM39" s="248">
        <f t="shared" si="73"/>
        <v>14282.278856168861</v>
      </c>
      <c r="AN39" s="248">
        <f t="shared" si="74"/>
        <v>14113.10935586175</v>
      </c>
      <c r="AO39" s="268">
        <f t="shared" si="75"/>
        <v>13945.664945999197</v>
      </c>
      <c r="AP39" s="276">
        <f t="shared" si="31"/>
        <v>1652.8472611196728</v>
      </c>
      <c r="AQ39" s="274">
        <f>AQ38*(1+Revalo_RB!$H98)</f>
        <v>19834.167133436073</v>
      </c>
      <c r="AR39" s="328"/>
      <c r="AS39" s="248"/>
      <c r="AT39" s="248">
        <f t="shared" si="44"/>
        <v>1164.1035089247362</v>
      </c>
      <c r="AU39" s="248">
        <f t="shared" si="45"/>
        <v>1150.315036448196</v>
      </c>
      <c r="AV39" s="268">
        <f t="shared" si="46"/>
        <v>1136.6671706535412</v>
      </c>
      <c r="AW39" s="140"/>
      <c r="AX39" s="248"/>
      <c r="AY39" s="248">
        <f t="shared" si="32"/>
        <v>13969.242107096834</v>
      </c>
      <c r="AZ39" s="248">
        <f t="shared" si="33"/>
        <v>13803.780437378351</v>
      </c>
      <c r="BA39" s="274">
        <f t="shared" si="34"/>
        <v>13640.006047842495</v>
      </c>
      <c r="BB39" s="328"/>
      <c r="BC39" s="248"/>
      <c r="BD39" s="248">
        <f t="shared" si="76"/>
        <v>1164.1035089247362</v>
      </c>
      <c r="BE39" s="248">
        <f t="shared" si="47"/>
        <v>1150.315036448196</v>
      </c>
      <c r="BF39" s="268">
        <f t="shared" si="48"/>
        <v>1136.6671706535412</v>
      </c>
      <c r="BG39" s="140"/>
      <c r="BH39" s="248"/>
      <c r="BI39" s="248">
        <f t="shared" si="49"/>
        <v>13969.242107096834</v>
      </c>
      <c r="BJ39" s="248">
        <f t="shared" si="50"/>
        <v>13803.780437378355</v>
      </c>
      <c r="BK39" s="281">
        <f t="shared" si="51"/>
        <v>13640.006047842495</v>
      </c>
      <c r="BL39" s="252"/>
      <c r="BM39" s="248"/>
      <c r="BN39" s="248">
        <f t="shared" si="77"/>
        <v>1579.3702481963674</v>
      </c>
      <c r="BO39" s="248">
        <f t="shared" si="78"/>
        <v>1560.6630601924091</v>
      </c>
      <c r="BP39" s="252">
        <f t="shared" si="79"/>
        <v>1542.1466370202427</v>
      </c>
      <c r="BQ39" s="328"/>
      <c r="BR39" s="248"/>
      <c r="BS39" s="248">
        <f t="shared" si="53"/>
        <v>18952.442978356408</v>
      </c>
      <c r="BT39" s="248">
        <f t="shared" si="54"/>
        <v>18727.956722308911</v>
      </c>
      <c r="BU39" s="335">
        <f t="shared" si="55"/>
        <v>18505.759644242913</v>
      </c>
    </row>
    <row r="40" spans="2:73" x14ac:dyDescent="0.25">
      <c r="B40" s="23">
        <v>2038</v>
      </c>
      <c r="C40" s="68">
        <f t="shared" si="56"/>
        <v>50406</v>
      </c>
      <c r="D40" s="66"/>
      <c r="E40" s="67"/>
      <c r="F40" s="67">
        <f t="shared" si="57"/>
        <v>1907.7477243709027</v>
      </c>
      <c r="G40" s="67">
        <f t="shared" si="58"/>
        <v>1880.4096015379805</v>
      </c>
      <c r="H40" s="144">
        <f t="shared" si="59"/>
        <v>1853.4144149738092</v>
      </c>
      <c r="I40" s="66"/>
      <c r="J40" s="67"/>
      <c r="K40" s="67">
        <f t="shared" si="60"/>
        <v>22892.972692450832</v>
      </c>
      <c r="L40" s="67">
        <f t="shared" si="61"/>
        <v>22564.915218455768</v>
      </c>
      <c r="M40" s="144">
        <f t="shared" si="62"/>
        <v>22240.97297968571</v>
      </c>
      <c r="N40" s="46"/>
      <c r="O40" s="40"/>
      <c r="P40" s="40">
        <v>2.6939269230769503E-2</v>
      </c>
      <c r="Q40" s="40">
        <v>2.4356384615384696E-2</v>
      </c>
      <c r="R40" s="42">
        <v>2.1773500000000112E-2</v>
      </c>
      <c r="S40" s="65"/>
      <c r="T40" s="26">
        <v>2038</v>
      </c>
      <c r="U40" s="27">
        <f t="shared" si="63"/>
        <v>50406</v>
      </c>
      <c r="V40" s="322"/>
      <c r="W40" s="273"/>
      <c r="X40" s="273">
        <f t="shared" si="64"/>
        <v>1022.616660893868</v>
      </c>
      <c r="Y40" s="273">
        <f t="shared" si="65"/>
        <v>1007.9625116426987</v>
      </c>
      <c r="Z40" s="323">
        <f t="shared" si="66"/>
        <v>993.49218771474716</v>
      </c>
      <c r="AA40" s="140"/>
      <c r="AB40" s="248"/>
      <c r="AC40" s="248">
        <f t="shared" si="67"/>
        <v>12271.399930726417</v>
      </c>
      <c r="AD40" s="248">
        <f t="shared" si="68"/>
        <v>12095.550139712384</v>
      </c>
      <c r="AE40" s="268">
        <f t="shared" si="69"/>
        <v>11921.906252576966</v>
      </c>
      <c r="AF40" s="328"/>
      <c r="AG40" s="248"/>
      <c r="AH40" s="248">
        <f t="shared" si="70"/>
        <v>1222.2527509586766</v>
      </c>
      <c r="AI40" s="248">
        <f t="shared" si="71"/>
        <v>1204.7378062876753</v>
      </c>
      <c r="AJ40" s="268">
        <f t="shared" si="72"/>
        <v>1187.442573475076</v>
      </c>
      <c r="AK40" s="328"/>
      <c r="AL40" s="248"/>
      <c r="AM40" s="248">
        <f t="shared" si="73"/>
        <v>14667.03301150412</v>
      </c>
      <c r="AN40" s="248">
        <f t="shared" si="74"/>
        <v>14456.853675452105</v>
      </c>
      <c r="AO40" s="268">
        <f t="shared" si="75"/>
        <v>14249.310881700912</v>
      </c>
      <c r="AP40" s="276">
        <f t="shared" si="31"/>
        <v>1681.7720881892672</v>
      </c>
      <c r="AQ40" s="274">
        <f>AQ39*(1+Revalo_RB!$H99)</f>
        <v>20181.265058271205</v>
      </c>
      <c r="AR40" s="328"/>
      <c r="AS40" s="248"/>
      <c r="AT40" s="248">
        <f t="shared" si="44"/>
        <v>1195.4636067641432</v>
      </c>
      <c r="AU40" s="248">
        <f t="shared" si="45"/>
        <v>1178.3325519047885</v>
      </c>
      <c r="AV40" s="268">
        <f t="shared" si="46"/>
        <v>1161.4163932937663</v>
      </c>
      <c r="AW40" s="140"/>
      <c r="AX40" s="248"/>
      <c r="AY40" s="248">
        <f t="shared" si="32"/>
        <v>14345.563281169718</v>
      </c>
      <c r="AZ40" s="248">
        <f t="shared" si="33"/>
        <v>14139.990622857462</v>
      </c>
      <c r="BA40" s="274">
        <f t="shared" si="34"/>
        <v>13936.996719525196</v>
      </c>
      <c r="BB40" s="328"/>
      <c r="BC40" s="248"/>
      <c r="BD40" s="248">
        <f t="shared" si="76"/>
        <v>1195.4636067641432</v>
      </c>
      <c r="BE40" s="248">
        <f t="shared" si="47"/>
        <v>1178.3325519047885</v>
      </c>
      <c r="BF40" s="268">
        <f t="shared" si="48"/>
        <v>1161.4163932937663</v>
      </c>
      <c r="BG40" s="140"/>
      <c r="BH40" s="248"/>
      <c r="BI40" s="248">
        <f t="shared" si="49"/>
        <v>14345.563281169718</v>
      </c>
      <c r="BJ40" s="248">
        <f t="shared" si="50"/>
        <v>14139.990622857465</v>
      </c>
      <c r="BK40" s="281">
        <f t="shared" si="51"/>
        <v>13936.996719525196</v>
      </c>
      <c r="BL40" s="252"/>
      <c r="BM40" s="248"/>
      <c r="BN40" s="248">
        <f t="shared" si="77"/>
        <v>1621.9173285275965</v>
      </c>
      <c r="BO40" s="248">
        <f t="shared" si="78"/>
        <v>1598.6751699414788</v>
      </c>
      <c r="BP40" s="252">
        <f t="shared" si="79"/>
        <v>1575.724566821403</v>
      </c>
      <c r="BQ40" s="328"/>
      <c r="BR40" s="248"/>
      <c r="BS40" s="248">
        <f t="shared" si="53"/>
        <v>19463.007942331158</v>
      </c>
      <c r="BT40" s="248">
        <f t="shared" si="54"/>
        <v>19184.102039297744</v>
      </c>
      <c r="BU40" s="335">
        <f t="shared" si="55"/>
        <v>18908.694801856836</v>
      </c>
    </row>
    <row r="41" spans="2:73" x14ac:dyDescent="0.25">
      <c r="B41" s="23">
        <v>2039</v>
      </c>
      <c r="C41" s="68">
        <f t="shared" si="56"/>
        <v>50771</v>
      </c>
      <c r="D41" s="66"/>
      <c r="E41" s="67"/>
      <c r="F41" s="67">
        <f t="shared" si="57"/>
        <v>1959.8428482924926</v>
      </c>
      <c r="G41" s="67">
        <f t="shared" si="58"/>
        <v>1926.4597839896758</v>
      </c>
      <c r="H41" s="144">
        <f t="shared" si="59"/>
        <v>1893.5811488215181</v>
      </c>
      <c r="I41" s="66"/>
      <c r="J41" s="67"/>
      <c r="K41" s="67">
        <f t="shared" si="60"/>
        <v>23518.11417950991</v>
      </c>
      <c r="L41" s="67">
        <f t="shared" si="61"/>
        <v>23117.517407876108</v>
      </c>
      <c r="M41" s="144">
        <f t="shared" si="62"/>
        <v>22722.973785858216</v>
      </c>
      <c r="N41" s="46"/>
      <c r="O41" s="40"/>
      <c r="P41" s="40">
        <v>2.7307134615384587E-2</v>
      </c>
      <c r="Q41" s="40">
        <v>2.4489442307692455E-2</v>
      </c>
      <c r="R41" s="42">
        <v>2.1671750000000101E-2</v>
      </c>
      <c r="S41" s="65"/>
      <c r="T41" s="26">
        <v>2039</v>
      </c>
      <c r="U41" s="27">
        <f t="shared" si="63"/>
        <v>50771</v>
      </c>
      <c r="V41" s="322"/>
      <c r="W41" s="273"/>
      <c r="X41" s="273">
        <f t="shared" si="64"/>
        <v>1050.5413917128319</v>
      </c>
      <c r="Y41" s="273">
        <f t="shared" si="65"/>
        <v>1032.6469514198893</v>
      </c>
      <c r="Z41" s="323">
        <f t="shared" si="66"/>
        <v>1015.0229020338543</v>
      </c>
      <c r="AA41" s="140"/>
      <c r="AB41" s="248"/>
      <c r="AC41" s="248">
        <f t="shared" si="67"/>
        <v>12606.496700553984</v>
      </c>
      <c r="AD41" s="248">
        <f t="shared" si="68"/>
        <v>12391.763417038672</v>
      </c>
      <c r="AE41" s="268">
        <f t="shared" si="69"/>
        <v>12180.274824406251</v>
      </c>
      <c r="AF41" s="328"/>
      <c r="AG41" s="248"/>
      <c r="AH41" s="248">
        <f t="shared" si="70"/>
        <v>1255.6289713631293</v>
      </c>
      <c r="AI41" s="248">
        <f t="shared" si="71"/>
        <v>1234.2411632906533</v>
      </c>
      <c r="AJ41" s="268">
        <f t="shared" si="72"/>
        <v>1213.1765320667846</v>
      </c>
      <c r="AK41" s="328"/>
      <c r="AL41" s="248"/>
      <c r="AM41" s="248">
        <f t="shared" si="73"/>
        <v>15067.54765635755</v>
      </c>
      <c r="AN41" s="248">
        <f t="shared" si="74"/>
        <v>14810.893959487839</v>
      </c>
      <c r="AO41" s="268">
        <f t="shared" si="75"/>
        <v>14558.118384801415</v>
      </c>
      <c r="AP41" s="276">
        <f t="shared" si="31"/>
        <v>1711.2030997325794</v>
      </c>
      <c r="AQ41" s="274">
        <f>AQ40*(1+Revalo_RB!$H100)</f>
        <v>20534.437196790954</v>
      </c>
      <c r="AR41" s="328"/>
      <c r="AS41" s="248"/>
      <c r="AT41" s="248">
        <f t="shared" si="44"/>
        <v>1228.1082924018449</v>
      </c>
      <c r="AU41" s="248">
        <f t="shared" si="45"/>
        <v>1207.1892589539368</v>
      </c>
      <c r="AV41" s="268">
        <f t="shared" si="46"/>
        <v>1186.5863190151306</v>
      </c>
      <c r="AW41" s="140"/>
      <c r="AX41" s="248"/>
      <c r="AY41" s="248">
        <f t="shared" si="32"/>
        <v>14737.299508822138</v>
      </c>
      <c r="AZ41" s="248">
        <f t="shared" si="33"/>
        <v>14486.271107447243</v>
      </c>
      <c r="BA41" s="274">
        <f t="shared" si="34"/>
        <v>14239.035828181568</v>
      </c>
      <c r="BB41" s="328"/>
      <c r="BC41" s="248"/>
      <c r="BD41" s="248">
        <f t="shared" si="76"/>
        <v>1228.1082924018449</v>
      </c>
      <c r="BE41" s="248">
        <f t="shared" si="47"/>
        <v>1207.1892589539368</v>
      </c>
      <c r="BF41" s="268">
        <f t="shared" si="48"/>
        <v>1186.5863190151306</v>
      </c>
      <c r="BG41" s="140"/>
      <c r="BH41" s="248"/>
      <c r="BI41" s="248">
        <f t="shared" si="49"/>
        <v>14737.299508822138</v>
      </c>
      <c r="BJ41" s="248">
        <f t="shared" si="50"/>
        <v>14486.271107447246</v>
      </c>
      <c r="BK41" s="281">
        <f t="shared" si="51"/>
        <v>14239.035828181568</v>
      </c>
      <c r="BL41" s="252"/>
      <c r="BM41" s="248"/>
      <c r="BN41" s="248">
        <f t="shared" si="77"/>
        <v>1666.2072433527246</v>
      </c>
      <c r="BO41" s="248">
        <f t="shared" si="78"/>
        <v>1637.825833284501</v>
      </c>
      <c r="BP41" s="252">
        <f t="shared" si="79"/>
        <v>1609.8732757024147</v>
      </c>
      <c r="BQ41" s="328"/>
      <c r="BR41" s="248"/>
      <c r="BS41" s="248">
        <f t="shared" si="53"/>
        <v>19994.486920232695</v>
      </c>
      <c r="BT41" s="248">
        <f t="shared" si="54"/>
        <v>19653.909999414012</v>
      </c>
      <c r="BU41" s="335">
        <f t="shared" si="55"/>
        <v>19318.479308428978</v>
      </c>
    </row>
    <row r="42" spans="2:73" x14ac:dyDescent="0.25">
      <c r="B42" s="23">
        <v>2040</v>
      </c>
      <c r="C42" s="68">
        <f t="shared" si="56"/>
        <v>51136</v>
      </c>
      <c r="D42" s="66"/>
      <c r="E42" s="67"/>
      <c r="F42" s="67">
        <f t="shared" si="57"/>
        <v>2014.0814991189875</v>
      </c>
      <c r="G42" s="67">
        <f t="shared" si="58"/>
        <v>1973.8940400209619</v>
      </c>
      <c r="H42" s="144">
        <f t="shared" si="59"/>
        <v>1934.4256942015984</v>
      </c>
      <c r="I42" s="66"/>
      <c r="J42" s="67"/>
      <c r="K42" s="67">
        <f t="shared" si="60"/>
        <v>24168.977989427851</v>
      </c>
      <c r="L42" s="67">
        <f t="shared" si="61"/>
        <v>23686.728480251542</v>
      </c>
      <c r="M42" s="144">
        <f t="shared" si="62"/>
        <v>23213.108330419182</v>
      </c>
      <c r="N42" s="46"/>
      <c r="O42" s="40"/>
      <c r="P42" s="40">
        <v>2.7675000000000116E-2</v>
      </c>
      <c r="Q42" s="40">
        <v>2.4622500000000214E-2</v>
      </c>
      <c r="R42" s="42">
        <v>2.1570000000000089E-2</v>
      </c>
      <c r="S42" s="65"/>
      <c r="T42" s="26">
        <v>2040</v>
      </c>
      <c r="U42" s="27">
        <f t="shared" si="63"/>
        <v>51136</v>
      </c>
      <c r="V42" s="322"/>
      <c r="W42" s="273"/>
      <c r="X42" s="273">
        <f t="shared" si="64"/>
        <v>1079.6151247284847</v>
      </c>
      <c r="Y42" s="273">
        <f t="shared" si="65"/>
        <v>1058.0733009812259</v>
      </c>
      <c r="Z42" s="323">
        <f t="shared" si="66"/>
        <v>1036.9169460307246</v>
      </c>
      <c r="AA42" s="140"/>
      <c r="AB42" s="248"/>
      <c r="AC42" s="248">
        <f t="shared" si="67"/>
        <v>12955.381496741817</v>
      </c>
      <c r="AD42" s="248">
        <f t="shared" si="68"/>
        <v>12696.87961177471</v>
      </c>
      <c r="AE42" s="268">
        <f t="shared" si="69"/>
        <v>12443.003352368696</v>
      </c>
      <c r="AF42" s="328"/>
      <c r="AG42" s="248"/>
      <c r="AH42" s="248">
        <f t="shared" si="70"/>
        <v>1290.3785031456041</v>
      </c>
      <c r="AI42" s="248">
        <f t="shared" si="71"/>
        <v>1264.6312663337776</v>
      </c>
      <c r="AJ42" s="268">
        <f t="shared" si="72"/>
        <v>1239.3447498634653</v>
      </c>
      <c r="AK42" s="328"/>
      <c r="AL42" s="248"/>
      <c r="AM42" s="248">
        <f t="shared" si="73"/>
        <v>15484.542037747249</v>
      </c>
      <c r="AN42" s="248">
        <f t="shared" si="74"/>
        <v>15175.575196005331</v>
      </c>
      <c r="AO42" s="268">
        <f t="shared" si="75"/>
        <v>14872.136998361584</v>
      </c>
      <c r="AP42" s="276">
        <f t="shared" si="31"/>
        <v>1741.1491539778997</v>
      </c>
      <c r="AQ42" s="274">
        <f>AQ41*(1+Revalo_RB!$H101)</f>
        <v>20893.789847734795</v>
      </c>
      <c r="AR42" s="328"/>
      <c r="AS42" s="248"/>
      <c r="AT42" s="248">
        <f t="shared" si="44"/>
        <v>1262.096189394066</v>
      </c>
      <c r="AU42" s="248">
        <f t="shared" si="45"/>
        <v>1236.9132764825306</v>
      </c>
      <c r="AV42" s="268">
        <f t="shared" si="46"/>
        <v>1212.180985916287</v>
      </c>
      <c r="AW42" s="140"/>
      <c r="AX42" s="248"/>
      <c r="AY42" s="248">
        <f t="shared" si="32"/>
        <v>15145.154272728792</v>
      </c>
      <c r="AZ42" s="248">
        <f t="shared" si="33"/>
        <v>14842.959317790366</v>
      </c>
      <c r="BA42" s="274">
        <f t="shared" si="34"/>
        <v>14546.171830995445</v>
      </c>
      <c r="BB42" s="328"/>
      <c r="BC42" s="248"/>
      <c r="BD42" s="248">
        <f t="shared" si="76"/>
        <v>1262.096189394066</v>
      </c>
      <c r="BE42" s="248">
        <f t="shared" si="47"/>
        <v>1236.9132764825306</v>
      </c>
      <c r="BF42" s="268">
        <f t="shared" si="48"/>
        <v>1212.180985916287</v>
      </c>
      <c r="BG42" s="140"/>
      <c r="BH42" s="248"/>
      <c r="BI42" s="248">
        <f t="shared" si="49"/>
        <v>15145.154272728792</v>
      </c>
      <c r="BJ42" s="248">
        <f t="shared" si="50"/>
        <v>14842.95931779037</v>
      </c>
      <c r="BK42" s="281">
        <f t="shared" si="51"/>
        <v>14546.171830995445</v>
      </c>
      <c r="BL42" s="252"/>
      <c r="BM42" s="248"/>
      <c r="BN42" s="248">
        <f t="shared" si="77"/>
        <v>1712.3195288125114</v>
      </c>
      <c r="BO42" s="248">
        <f t="shared" si="78"/>
        <v>1678.1531998645489</v>
      </c>
      <c r="BP42" s="252">
        <f t="shared" si="79"/>
        <v>1644.5982422593161</v>
      </c>
      <c r="BQ42" s="328"/>
      <c r="BR42" s="248"/>
      <c r="BS42" s="248">
        <f t="shared" si="53"/>
        <v>20547.834345750136</v>
      </c>
      <c r="BT42" s="248">
        <f t="shared" si="54"/>
        <v>20137.838398374588</v>
      </c>
      <c r="BU42" s="335">
        <f t="shared" si="55"/>
        <v>19735.178907111793</v>
      </c>
    </row>
    <row r="43" spans="2:73" x14ac:dyDescent="0.25">
      <c r="B43" s="23">
        <v>2041</v>
      </c>
      <c r="C43" s="68">
        <f t="shared" si="56"/>
        <v>51502</v>
      </c>
      <c r="D43" s="66"/>
      <c r="E43" s="67"/>
      <c r="F43" s="67">
        <f t="shared" si="57"/>
        <v>2069.8212046071058</v>
      </c>
      <c r="G43" s="67">
        <f t="shared" si="58"/>
        <v>2022.4962460213776</v>
      </c>
      <c r="H43" s="144">
        <f t="shared" si="59"/>
        <v>1976.151256425527</v>
      </c>
      <c r="I43" s="66"/>
      <c r="J43" s="67"/>
      <c r="K43" s="67">
        <f t="shared" si="60"/>
        <v>24837.854455285269</v>
      </c>
      <c r="L43" s="67">
        <f t="shared" si="61"/>
        <v>24269.954952256532</v>
      </c>
      <c r="M43" s="144">
        <f t="shared" si="62"/>
        <v>23713.815077106323</v>
      </c>
      <c r="N43" s="46"/>
      <c r="O43" s="40"/>
      <c r="P43" s="40">
        <v>2.7675000000000116E-2</v>
      </c>
      <c r="Q43" s="40">
        <v>2.462249999999977E-2</v>
      </c>
      <c r="R43" s="42">
        <v>2.1570000000000089E-2</v>
      </c>
      <c r="S43" s="65"/>
      <c r="T43" s="26">
        <v>2041</v>
      </c>
      <c r="U43" s="27">
        <f t="shared" si="63"/>
        <v>51502</v>
      </c>
      <c r="V43" s="322"/>
      <c r="W43" s="273"/>
      <c r="X43" s="273">
        <f t="shared" ref="X43:X72" si="80">AC43/12</f>
        <v>1109.4934733053458</v>
      </c>
      <c r="Y43" s="273">
        <f t="shared" si="65"/>
        <v>1084.1257108346358</v>
      </c>
      <c r="Z43" s="323">
        <f t="shared" si="66"/>
        <v>1059.2832445566075</v>
      </c>
      <c r="AA43" s="140"/>
      <c r="AB43" s="248"/>
      <c r="AC43" s="248">
        <f t="shared" si="67"/>
        <v>13313.921679664149</v>
      </c>
      <c r="AD43" s="248">
        <f t="shared" si="68"/>
        <v>13009.50853001563</v>
      </c>
      <c r="AE43" s="268">
        <f t="shared" si="69"/>
        <v>12711.39893467929</v>
      </c>
      <c r="AF43" s="328"/>
      <c r="AG43" s="248"/>
      <c r="AH43" s="248">
        <f t="shared" si="70"/>
        <v>1326.0897282201588</v>
      </c>
      <c r="AI43" s="248">
        <f t="shared" si="71"/>
        <v>1295.7696496890808</v>
      </c>
      <c r="AJ43" s="268">
        <f t="shared" si="72"/>
        <v>1266.0774161180204</v>
      </c>
      <c r="AK43" s="328"/>
      <c r="AL43" s="248"/>
      <c r="AM43" s="248">
        <f t="shared" si="73"/>
        <v>15913.076738641907</v>
      </c>
      <c r="AN43" s="248">
        <f t="shared" si="74"/>
        <v>15549.235796268969</v>
      </c>
      <c r="AO43" s="268">
        <f t="shared" si="75"/>
        <v>15192.928993416244</v>
      </c>
      <c r="AP43" s="276">
        <f t="shared" si="31"/>
        <v>1771.6192641725129</v>
      </c>
      <c r="AQ43" s="274">
        <f>AQ42*(1+Revalo_RB!$H102)</f>
        <v>21259.431170070155</v>
      </c>
      <c r="AR43" s="328"/>
      <c r="AS43" s="248"/>
      <c r="AT43" s="248">
        <f t="shared" si="44"/>
        <v>1297.0247014355471</v>
      </c>
      <c r="AU43" s="248">
        <f t="shared" si="45"/>
        <v>1267.3691736327214</v>
      </c>
      <c r="AV43" s="268">
        <f t="shared" si="46"/>
        <v>1238.3277297825014</v>
      </c>
      <c r="AW43" s="140"/>
      <c r="AX43" s="248"/>
      <c r="AY43" s="248">
        <f t="shared" si="32"/>
        <v>15564.296417226564</v>
      </c>
      <c r="AZ43" s="248">
        <f t="shared" si="33"/>
        <v>15208.430083592657</v>
      </c>
      <c r="BA43" s="274">
        <f t="shared" si="34"/>
        <v>14859.932757390017</v>
      </c>
      <c r="BB43" s="328"/>
      <c r="BC43" s="248"/>
      <c r="BD43" s="248">
        <f t="shared" si="76"/>
        <v>1297.0247014355471</v>
      </c>
      <c r="BE43" s="248">
        <f t="shared" si="47"/>
        <v>1267.3691736327214</v>
      </c>
      <c r="BF43" s="268">
        <f t="shared" si="48"/>
        <v>1238.3277297825014</v>
      </c>
      <c r="BG43" s="140"/>
      <c r="BH43" s="248"/>
      <c r="BI43" s="248">
        <f t="shared" si="49"/>
        <v>15564.296417226564</v>
      </c>
      <c r="BJ43" s="248">
        <f t="shared" si="50"/>
        <v>15208.430083592662</v>
      </c>
      <c r="BK43" s="281">
        <f t="shared" si="51"/>
        <v>14859.932757390015</v>
      </c>
      <c r="BL43" s="252"/>
      <c r="BM43" s="248"/>
      <c r="BN43" s="248">
        <f t="shared" si="77"/>
        <v>1759.707971772398</v>
      </c>
      <c r="BO43" s="248">
        <f t="shared" si="78"/>
        <v>1719.4735270282135</v>
      </c>
      <c r="BP43" s="252">
        <f t="shared" si="79"/>
        <v>1680.0722263448497</v>
      </c>
      <c r="BQ43" s="328"/>
      <c r="BR43" s="248"/>
      <c r="BS43" s="248">
        <f t="shared" si="53"/>
        <v>21116.495661268775</v>
      </c>
      <c r="BT43" s="248">
        <f t="shared" si="54"/>
        <v>20633.682324338562</v>
      </c>
      <c r="BU43" s="335">
        <f t="shared" si="55"/>
        <v>20160.866716138196</v>
      </c>
    </row>
    <row r="44" spans="2:73" x14ac:dyDescent="0.25">
      <c r="B44" s="23">
        <v>2042</v>
      </c>
      <c r="C44" s="68">
        <f t="shared" si="56"/>
        <v>51867</v>
      </c>
      <c r="D44" s="66"/>
      <c r="E44" s="67"/>
      <c r="F44" s="67">
        <f t="shared" si="57"/>
        <v>2127.1035064446078</v>
      </c>
      <c r="G44" s="67">
        <f t="shared" si="58"/>
        <v>2072.2951598390396</v>
      </c>
      <c r="H44" s="144">
        <f t="shared" si="59"/>
        <v>2018.7768390266253</v>
      </c>
      <c r="I44" s="66"/>
      <c r="J44" s="67"/>
      <c r="K44" s="67">
        <f t="shared" si="60"/>
        <v>25525.242077335293</v>
      </c>
      <c r="L44" s="67">
        <f t="shared" si="61"/>
        <v>24867.541918068477</v>
      </c>
      <c r="M44" s="144">
        <f t="shared" si="62"/>
        <v>24225.322068319503</v>
      </c>
      <c r="N44" s="46"/>
      <c r="O44" s="40"/>
      <c r="P44" s="40">
        <v>2.7675000000000116E-2</v>
      </c>
      <c r="Q44" s="40">
        <v>2.4622500000000214E-2</v>
      </c>
      <c r="R44" s="42">
        <v>2.1569999999999867E-2</v>
      </c>
      <c r="S44" s="65"/>
      <c r="T44" s="26">
        <v>2042</v>
      </c>
      <c r="U44" s="27">
        <f t="shared" si="63"/>
        <v>51867</v>
      </c>
      <c r="V44" s="322"/>
      <c r="W44" s="273"/>
      <c r="X44" s="273">
        <f t="shared" si="80"/>
        <v>1140.1987051790713</v>
      </c>
      <c r="Y44" s="273">
        <f t="shared" si="65"/>
        <v>1110.8195961496619</v>
      </c>
      <c r="Z44" s="323">
        <f t="shared" si="66"/>
        <v>1082.1319841416932</v>
      </c>
      <c r="AA44" s="140"/>
      <c r="AB44" s="248"/>
      <c r="AC44" s="248">
        <f t="shared" si="67"/>
        <v>13682.384462148855</v>
      </c>
      <c r="AD44" s="248">
        <f t="shared" si="68"/>
        <v>13329.835153795942</v>
      </c>
      <c r="AE44" s="268">
        <f t="shared" si="69"/>
        <v>12985.58380970032</v>
      </c>
      <c r="AF44" s="328"/>
      <c r="AG44" s="248"/>
      <c r="AH44" s="248">
        <f t="shared" si="70"/>
        <v>1362.7892614486518</v>
      </c>
      <c r="AI44" s="248">
        <f t="shared" si="71"/>
        <v>1327.6747378885505</v>
      </c>
      <c r="AJ44" s="268">
        <f t="shared" si="72"/>
        <v>1293.3867059836859</v>
      </c>
      <c r="AK44" s="328"/>
      <c r="AL44" s="248"/>
      <c r="AM44" s="248">
        <f t="shared" si="73"/>
        <v>16353.471137383822</v>
      </c>
      <c r="AN44" s="248">
        <f t="shared" si="74"/>
        <v>15932.096854662606</v>
      </c>
      <c r="AO44" s="268">
        <f t="shared" si="75"/>
        <v>15520.640471804232</v>
      </c>
      <c r="AP44" s="276">
        <f t="shared" si="31"/>
        <v>1802.6226012955319</v>
      </c>
      <c r="AQ44" s="274">
        <f>AQ43*(1+Revalo_RB!$H103)</f>
        <v>21631.471215546382</v>
      </c>
      <c r="AR44" s="328"/>
      <c r="AS44" s="248"/>
      <c r="AT44" s="248">
        <f t="shared" si="44"/>
        <v>1332.919860047776</v>
      </c>
      <c r="AU44" s="248">
        <f t="shared" si="45"/>
        <v>1298.5749711104934</v>
      </c>
      <c r="AV44" s="268">
        <f t="shared" si="46"/>
        <v>1265.0384589139098</v>
      </c>
      <c r="AW44" s="140"/>
      <c r="AX44" s="248"/>
      <c r="AY44" s="248">
        <f t="shared" si="32"/>
        <v>15995.038320573311</v>
      </c>
      <c r="AZ44" s="248">
        <f t="shared" si="33"/>
        <v>15582.89965332592</v>
      </c>
      <c r="BA44" s="274">
        <f t="shared" si="34"/>
        <v>15180.461506966918</v>
      </c>
      <c r="BB44" s="328"/>
      <c r="BC44" s="248"/>
      <c r="BD44" s="248">
        <f t="shared" si="76"/>
        <v>1332.919860047776</v>
      </c>
      <c r="BE44" s="248">
        <f t="shared" si="47"/>
        <v>1298.5749711104934</v>
      </c>
      <c r="BF44" s="268">
        <f t="shared" si="48"/>
        <v>1265.0384589139098</v>
      </c>
      <c r="BG44" s="140"/>
      <c r="BH44" s="248"/>
      <c r="BI44" s="248">
        <f t="shared" si="49"/>
        <v>15995.038320573311</v>
      </c>
      <c r="BJ44" s="248">
        <f t="shared" si="50"/>
        <v>15582.899653325925</v>
      </c>
      <c r="BK44" s="281">
        <f t="shared" si="51"/>
        <v>15180.461506966916</v>
      </c>
      <c r="BL44" s="252"/>
      <c r="BM44" s="248"/>
      <c r="BN44" s="248">
        <f t="shared" si="77"/>
        <v>1808.4078898911991</v>
      </c>
      <c r="BO44" s="248">
        <f t="shared" si="78"/>
        <v>1761.8112639474659</v>
      </c>
      <c r="BP44" s="252">
        <f t="shared" si="79"/>
        <v>1716.311384267108</v>
      </c>
      <c r="BQ44" s="328"/>
      <c r="BR44" s="248"/>
      <c r="BS44" s="248">
        <f t="shared" si="53"/>
        <v>21700.894678694389</v>
      </c>
      <c r="BT44" s="248">
        <f t="shared" si="54"/>
        <v>21141.735167369592</v>
      </c>
      <c r="BU44" s="335">
        <f t="shared" si="55"/>
        <v>20595.736611205295</v>
      </c>
    </row>
    <row r="45" spans="2:73" x14ac:dyDescent="0.25">
      <c r="B45" s="23">
        <v>2043</v>
      </c>
      <c r="C45" s="68">
        <f t="shared" si="56"/>
        <v>52232</v>
      </c>
      <c r="D45" s="66"/>
      <c r="E45" s="67"/>
      <c r="F45" s="67">
        <f t="shared" si="57"/>
        <v>2185.9710959854619</v>
      </c>
      <c r="G45" s="67">
        <f t="shared" si="58"/>
        <v>2123.3202474121758</v>
      </c>
      <c r="H45" s="144">
        <f t="shared" si="59"/>
        <v>2062.3218554444293</v>
      </c>
      <c r="I45" s="66"/>
      <c r="J45" s="67"/>
      <c r="K45" s="67">
        <f t="shared" si="60"/>
        <v>26231.653151825543</v>
      </c>
      <c r="L45" s="67">
        <f t="shared" si="61"/>
        <v>25479.842968946112</v>
      </c>
      <c r="M45" s="144">
        <f t="shared" si="62"/>
        <v>24747.862265333151</v>
      </c>
      <c r="N45" s="46"/>
      <c r="O45" s="40"/>
      <c r="P45" s="40">
        <v>2.7674999999999894E-2</v>
      </c>
      <c r="Q45" s="40">
        <v>2.462249999999977E-2</v>
      </c>
      <c r="R45" s="42">
        <v>2.1569999999999867E-2</v>
      </c>
      <c r="S45" s="65"/>
      <c r="T45" s="26">
        <v>2043</v>
      </c>
      <c r="U45" s="27">
        <f t="shared" si="63"/>
        <v>52232</v>
      </c>
      <c r="V45" s="322"/>
      <c r="W45" s="273"/>
      <c r="X45" s="273">
        <f t="shared" si="80"/>
        <v>1171.753704344902</v>
      </c>
      <c r="Y45" s="273">
        <f t="shared" si="65"/>
        <v>1138.1707516558565</v>
      </c>
      <c r="Z45" s="323">
        <f t="shared" si="66"/>
        <v>1105.4735710396296</v>
      </c>
      <c r="AA45" s="140"/>
      <c r="AB45" s="248"/>
      <c r="AC45" s="248">
        <f t="shared" si="67"/>
        <v>14061.044452138824</v>
      </c>
      <c r="AD45" s="248">
        <f t="shared" si="68"/>
        <v>13658.049019870279</v>
      </c>
      <c r="AE45" s="268">
        <f t="shared" si="69"/>
        <v>13265.682852475555</v>
      </c>
      <c r="AF45" s="328"/>
      <c r="AG45" s="248"/>
      <c r="AH45" s="248">
        <f t="shared" si="70"/>
        <v>1400.5044542592432</v>
      </c>
      <c r="AI45" s="248">
        <f t="shared" si="71"/>
        <v>1360.3654091222111</v>
      </c>
      <c r="AJ45" s="268">
        <f t="shared" si="72"/>
        <v>1321.2850572317539</v>
      </c>
      <c r="AK45" s="328"/>
      <c r="AL45" s="248"/>
      <c r="AM45" s="248">
        <f t="shared" si="73"/>
        <v>16806.053451110918</v>
      </c>
      <c r="AN45" s="248">
        <f t="shared" si="74"/>
        <v>16324.384909466533</v>
      </c>
      <c r="AO45" s="268">
        <f t="shared" si="75"/>
        <v>15855.420686781046</v>
      </c>
      <c r="AP45" s="276">
        <f t="shared" si="31"/>
        <v>1834.1684968182037</v>
      </c>
      <c r="AQ45" s="274">
        <f>AQ44*(1+Revalo_RB!$H104)</f>
        <v>22010.021961818446</v>
      </c>
      <c r="AR45" s="328"/>
      <c r="AS45" s="248"/>
      <c r="AT45" s="248">
        <f t="shared" si="44"/>
        <v>1369.8084171745979</v>
      </c>
      <c r="AU45" s="248">
        <f t="shared" si="45"/>
        <v>1330.549133336661</v>
      </c>
      <c r="AV45" s="268">
        <f t="shared" si="46"/>
        <v>1292.3253384726827</v>
      </c>
      <c r="AW45" s="140"/>
      <c r="AX45" s="248"/>
      <c r="AY45" s="248">
        <f t="shared" si="32"/>
        <v>16437.701006095176</v>
      </c>
      <c r="AZ45" s="248">
        <f t="shared" si="33"/>
        <v>15966.589600039933</v>
      </c>
      <c r="BA45" s="274">
        <f t="shared" si="34"/>
        <v>15507.904061672192</v>
      </c>
      <c r="BB45" s="328"/>
      <c r="BC45" s="248"/>
      <c r="BD45" s="248">
        <f t="shared" si="76"/>
        <v>1369.8084171745979</v>
      </c>
      <c r="BE45" s="248">
        <f t="shared" si="47"/>
        <v>1330.549133336661</v>
      </c>
      <c r="BF45" s="268">
        <f t="shared" si="48"/>
        <v>1292.3253384726827</v>
      </c>
      <c r="BG45" s="140"/>
      <c r="BH45" s="248"/>
      <c r="BI45" s="248">
        <f t="shared" si="49"/>
        <v>16437.701006095176</v>
      </c>
      <c r="BJ45" s="248">
        <f t="shared" si="50"/>
        <v>15966.589600039939</v>
      </c>
      <c r="BK45" s="281">
        <f t="shared" si="51"/>
        <v>15507.90406167219</v>
      </c>
      <c r="BL45" s="252"/>
      <c r="BM45" s="248"/>
      <c r="BN45" s="248">
        <f t="shared" si="77"/>
        <v>1858.4555782439377</v>
      </c>
      <c r="BO45" s="248">
        <f t="shared" si="78"/>
        <v>1805.191461794012</v>
      </c>
      <c r="BP45" s="252">
        <f t="shared" si="79"/>
        <v>1753.3322208257493</v>
      </c>
      <c r="BQ45" s="328"/>
      <c r="BR45" s="248"/>
      <c r="BS45" s="248">
        <f t="shared" si="53"/>
        <v>22301.466938927253</v>
      </c>
      <c r="BT45" s="248">
        <f t="shared" si="54"/>
        <v>21662.297541528143</v>
      </c>
      <c r="BU45" s="335">
        <f t="shared" si="55"/>
        <v>21039.986649908991</v>
      </c>
    </row>
    <row r="46" spans="2:73" x14ac:dyDescent="0.25">
      <c r="B46" s="23">
        <v>2044</v>
      </c>
      <c r="C46" s="68">
        <f t="shared" si="56"/>
        <v>52597</v>
      </c>
      <c r="D46" s="66"/>
      <c r="E46" s="67"/>
      <c r="F46" s="67">
        <f t="shared" si="57"/>
        <v>2246.4678460668601</v>
      </c>
      <c r="G46" s="67">
        <f t="shared" si="58"/>
        <v>2175.6017002040821</v>
      </c>
      <c r="H46" s="144">
        <f t="shared" si="59"/>
        <v>2106.8061378663651</v>
      </c>
      <c r="I46" s="66"/>
      <c r="J46" s="67"/>
      <c r="K46" s="67">
        <f t="shared" si="60"/>
        <v>26957.614152802322</v>
      </c>
      <c r="L46" s="67">
        <f t="shared" si="61"/>
        <v>26107.220402448984</v>
      </c>
      <c r="M46" s="144">
        <f t="shared" si="62"/>
        <v>25281.673654396382</v>
      </c>
      <c r="N46" s="46"/>
      <c r="O46" s="40"/>
      <c r="P46" s="40">
        <v>2.7675000000000338E-2</v>
      </c>
      <c r="Q46" s="40">
        <v>2.4622499999999992E-2</v>
      </c>
      <c r="R46" s="42">
        <v>2.1569999999999867E-2</v>
      </c>
      <c r="S46" s="65"/>
      <c r="T46" s="26">
        <v>2044</v>
      </c>
      <c r="U46" s="27">
        <f t="shared" si="63"/>
        <v>52597</v>
      </c>
      <c r="V46" s="322"/>
      <c r="W46" s="273"/>
      <c r="X46" s="273">
        <f t="shared" si="80"/>
        <v>1204.1819881126476</v>
      </c>
      <c r="Y46" s="273">
        <f t="shared" si="65"/>
        <v>1166.1953609885029</v>
      </c>
      <c r="Z46" s="323">
        <f t="shared" si="66"/>
        <v>1129.3186359669542</v>
      </c>
      <c r="AA46" s="140"/>
      <c r="AB46" s="248"/>
      <c r="AC46" s="248">
        <f t="shared" si="67"/>
        <v>14450.183857351771</v>
      </c>
      <c r="AD46" s="248">
        <f t="shared" si="68"/>
        <v>13994.344331862036</v>
      </c>
      <c r="AE46" s="268">
        <f t="shared" si="69"/>
        <v>13551.823631603451</v>
      </c>
      <c r="AF46" s="328"/>
      <c r="AG46" s="248"/>
      <c r="AH46" s="248">
        <f t="shared" si="70"/>
        <v>1439.2634150308681</v>
      </c>
      <c r="AI46" s="248">
        <f t="shared" si="71"/>
        <v>1393.8610064083227</v>
      </c>
      <c r="AJ46" s="268">
        <f t="shared" si="72"/>
        <v>1349.7851759162427</v>
      </c>
      <c r="AK46" s="328"/>
      <c r="AL46" s="248"/>
      <c r="AM46" s="248">
        <f t="shared" si="73"/>
        <v>17271.16098037042</v>
      </c>
      <c r="AN46" s="248">
        <f t="shared" si="74"/>
        <v>16726.332076899875</v>
      </c>
      <c r="AO46" s="268">
        <f t="shared" si="75"/>
        <v>16197.422110994912</v>
      </c>
      <c r="AP46" s="276">
        <f t="shared" si="31"/>
        <v>1866.2664455125225</v>
      </c>
      <c r="AQ46" s="274">
        <f>AQ45*(1+Revalo_RB!$H105)</f>
        <v>22395.197346150271</v>
      </c>
      <c r="AR46" s="328"/>
      <c r="AS46" s="248"/>
      <c r="AT46" s="248">
        <f t="shared" si="44"/>
        <v>1407.7178651199056</v>
      </c>
      <c r="AU46" s="248">
        <f t="shared" si="45"/>
        <v>1363.3105793722432</v>
      </c>
      <c r="AV46" s="268">
        <f t="shared" si="46"/>
        <v>1320.2007960235383</v>
      </c>
      <c r="AW46" s="140"/>
      <c r="AX46" s="248"/>
      <c r="AY46" s="248">
        <f t="shared" si="32"/>
        <v>16892.614381438867</v>
      </c>
      <c r="AZ46" s="248">
        <f t="shared" si="33"/>
        <v>16359.726952466917</v>
      </c>
      <c r="BA46" s="274">
        <f t="shared" si="34"/>
        <v>15842.409552282459</v>
      </c>
      <c r="BB46" s="328"/>
      <c r="BC46" s="248"/>
      <c r="BD46" s="248">
        <f t="shared" si="76"/>
        <v>1407.7178651199056</v>
      </c>
      <c r="BE46" s="248">
        <f t="shared" si="47"/>
        <v>1363.3105793722432</v>
      </c>
      <c r="BF46" s="268">
        <f t="shared" si="48"/>
        <v>1320.2007960235383</v>
      </c>
      <c r="BG46" s="140"/>
      <c r="BH46" s="248"/>
      <c r="BI46" s="248">
        <f t="shared" si="49"/>
        <v>16892.614381438867</v>
      </c>
      <c r="BJ46" s="248">
        <f t="shared" si="50"/>
        <v>16359.726952466923</v>
      </c>
      <c r="BK46" s="281">
        <f t="shared" si="51"/>
        <v>15842.409552282457</v>
      </c>
      <c r="BL46" s="252"/>
      <c r="BM46" s="248"/>
      <c r="BN46" s="248">
        <f t="shared" si="77"/>
        <v>1909.8883363718394</v>
      </c>
      <c r="BO46" s="248">
        <f t="shared" si="78"/>
        <v>1849.6397885620352</v>
      </c>
      <c r="BP46" s="252">
        <f t="shared" si="79"/>
        <v>1791.1515968289605</v>
      </c>
      <c r="BQ46" s="328"/>
      <c r="BR46" s="248"/>
      <c r="BS46" s="248">
        <f t="shared" si="53"/>
        <v>22918.660036462072</v>
      </c>
      <c r="BT46" s="248">
        <f t="shared" si="54"/>
        <v>22195.677462744421</v>
      </c>
      <c r="BU46" s="335">
        <f t="shared" si="55"/>
        <v>21493.819161947526</v>
      </c>
    </row>
    <row r="47" spans="2:73" x14ac:dyDescent="0.25">
      <c r="B47" s="23">
        <v>2045</v>
      </c>
      <c r="C47" s="68">
        <f t="shared" si="56"/>
        <v>52963</v>
      </c>
      <c r="D47" s="66"/>
      <c r="E47" s="67"/>
      <c r="F47" s="67">
        <f t="shared" si="57"/>
        <v>2308.6388437067608</v>
      </c>
      <c r="G47" s="67">
        <f t="shared" si="58"/>
        <v>2229.1704530673564</v>
      </c>
      <c r="H47" s="144">
        <f t="shared" si="59"/>
        <v>2152.2499462601427</v>
      </c>
      <c r="I47" s="66"/>
      <c r="J47" s="67"/>
      <c r="K47" s="67">
        <f t="shared" si="60"/>
        <v>27703.666124481129</v>
      </c>
      <c r="L47" s="67">
        <f t="shared" si="61"/>
        <v>26750.045436808279</v>
      </c>
      <c r="M47" s="144">
        <f t="shared" si="62"/>
        <v>25826.999355121712</v>
      </c>
      <c r="N47" s="46"/>
      <c r="O47" s="40"/>
      <c r="P47" s="40">
        <v>2.7675000000000116E-2</v>
      </c>
      <c r="Q47" s="40">
        <v>2.462249999999977E-2</v>
      </c>
      <c r="R47" s="42">
        <v>2.1570000000000089E-2</v>
      </c>
      <c r="S47" s="65"/>
      <c r="T47" s="26">
        <v>2045</v>
      </c>
      <c r="U47" s="27">
        <f t="shared" si="63"/>
        <v>52963</v>
      </c>
      <c r="V47" s="322"/>
      <c r="W47" s="273"/>
      <c r="X47" s="273">
        <f t="shared" si="80"/>
        <v>1237.5077246336652</v>
      </c>
      <c r="Y47" s="273">
        <f t="shared" si="65"/>
        <v>1194.9100062644422</v>
      </c>
      <c r="Z47" s="323">
        <f t="shared" si="66"/>
        <v>1153.6780389447615</v>
      </c>
      <c r="AA47" s="140"/>
      <c r="AB47" s="248"/>
      <c r="AC47" s="248">
        <f t="shared" si="67"/>
        <v>14850.092695603982</v>
      </c>
      <c r="AD47" s="248">
        <f t="shared" si="68"/>
        <v>14338.920075173306</v>
      </c>
      <c r="AE47" s="268">
        <f t="shared" si="69"/>
        <v>13844.136467337139</v>
      </c>
      <c r="AF47" s="328"/>
      <c r="AG47" s="248"/>
      <c r="AH47" s="248">
        <f t="shared" si="70"/>
        <v>1479.0950300418476</v>
      </c>
      <c r="AI47" s="248">
        <f t="shared" si="71"/>
        <v>1428.1813490386114</v>
      </c>
      <c r="AJ47" s="268">
        <f t="shared" si="72"/>
        <v>1378.9000421607561</v>
      </c>
      <c r="AK47" s="328"/>
      <c r="AL47" s="248"/>
      <c r="AM47" s="248">
        <f t="shared" si="73"/>
        <v>17749.14036050217</v>
      </c>
      <c r="AN47" s="248">
        <f t="shared" si="74"/>
        <v>17138.176188463338</v>
      </c>
      <c r="AO47" s="268">
        <f t="shared" si="75"/>
        <v>16546.800505929074</v>
      </c>
      <c r="AP47" s="276">
        <f t="shared" si="31"/>
        <v>1898.9261083089921</v>
      </c>
      <c r="AQ47" s="274">
        <f>AQ46*(1+Revalo_RB!$H106)</f>
        <v>22787.113299707904</v>
      </c>
      <c r="AR47" s="328"/>
      <c r="AS47" s="248"/>
      <c r="AT47" s="248">
        <f t="shared" si="44"/>
        <v>1446.676457037099</v>
      </c>
      <c r="AU47" s="248">
        <f t="shared" si="45"/>
        <v>1396.8786941128358</v>
      </c>
      <c r="AV47" s="268">
        <f t="shared" si="46"/>
        <v>1348.6775271937661</v>
      </c>
      <c r="AW47" s="140"/>
      <c r="AX47" s="248"/>
      <c r="AY47" s="248">
        <f t="shared" si="32"/>
        <v>17360.117484445189</v>
      </c>
      <c r="AZ47" s="248">
        <f t="shared" si="33"/>
        <v>16762.54432935403</v>
      </c>
      <c r="BA47" s="274">
        <f t="shared" si="34"/>
        <v>16184.130326325194</v>
      </c>
      <c r="BB47" s="328"/>
      <c r="BC47" s="248"/>
      <c r="BD47" s="248">
        <f t="shared" si="76"/>
        <v>1446.676457037099</v>
      </c>
      <c r="BE47" s="248">
        <f t="shared" si="47"/>
        <v>1396.8786941128358</v>
      </c>
      <c r="BF47" s="268">
        <f t="shared" si="48"/>
        <v>1348.6775271937661</v>
      </c>
      <c r="BG47" s="140"/>
      <c r="BH47" s="248"/>
      <c r="BI47" s="248">
        <f t="shared" si="49"/>
        <v>17360.117484445189</v>
      </c>
      <c r="BJ47" s="248">
        <f t="shared" si="50"/>
        <v>16762.544329354037</v>
      </c>
      <c r="BK47" s="281">
        <f t="shared" si="51"/>
        <v>16184.130326325192</v>
      </c>
      <c r="BL47" s="252"/>
      <c r="BM47" s="248"/>
      <c r="BN47" s="248">
        <f t="shared" si="77"/>
        <v>1962.74449608093</v>
      </c>
      <c r="BO47" s="248">
        <f t="shared" si="78"/>
        <v>1895.1825442559032</v>
      </c>
      <c r="BP47" s="252">
        <f t="shared" si="79"/>
        <v>1829.7867367725612</v>
      </c>
      <c r="BQ47" s="328"/>
      <c r="BR47" s="248"/>
      <c r="BS47" s="248">
        <f t="shared" si="53"/>
        <v>23552.933952971161</v>
      </c>
      <c r="BT47" s="248">
        <f t="shared" si="54"/>
        <v>22742.190531070839</v>
      </c>
      <c r="BU47" s="335">
        <f t="shared" si="55"/>
        <v>21957.440841270734</v>
      </c>
    </row>
    <row r="48" spans="2:73" x14ac:dyDescent="0.25">
      <c r="B48" s="23">
        <v>2046</v>
      </c>
      <c r="C48" s="68">
        <f t="shared" si="56"/>
        <v>53328</v>
      </c>
      <c r="D48" s="66"/>
      <c r="E48" s="67"/>
      <c r="F48" s="67">
        <f t="shared" si="57"/>
        <v>2372.530423706346</v>
      </c>
      <c r="G48" s="67">
        <f t="shared" si="58"/>
        <v>2284.058202548008</v>
      </c>
      <c r="H48" s="144">
        <f t="shared" si="59"/>
        <v>2198.673977600974</v>
      </c>
      <c r="I48" s="66"/>
      <c r="J48" s="67"/>
      <c r="K48" s="67">
        <f t="shared" si="60"/>
        <v>28470.365084476151</v>
      </c>
      <c r="L48" s="67">
        <f t="shared" si="61"/>
        <v>27408.698430576096</v>
      </c>
      <c r="M48" s="144">
        <f t="shared" si="62"/>
        <v>26384.087731211686</v>
      </c>
      <c r="N48" s="46"/>
      <c r="O48" s="40"/>
      <c r="P48" s="40">
        <v>2.7675000000000338E-2</v>
      </c>
      <c r="Q48" s="40">
        <v>2.4622500000000214E-2</v>
      </c>
      <c r="R48" s="42">
        <v>2.1570000000000089E-2</v>
      </c>
      <c r="S48" s="65"/>
      <c r="T48" s="26">
        <v>2046</v>
      </c>
      <c r="U48" s="27">
        <f t="shared" si="63"/>
        <v>53328</v>
      </c>
      <c r="V48" s="322"/>
      <c r="W48" s="273"/>
      <c r="X48" s="273">
        <f t="shared" si="80"/>
        <v>1271.7557509129022</v>
      </c>
      <c r="Y48" s="273">
        <f t="shared" si="65"/>
        <v>1224.3316778936887</v>
      </c>
      <c r="Z48" s="323">
        <f t="shared" si="66"/>
        <v>1178.5628742448002</v>
      </c>
      <c r="AA48" s="140"/>
      <c r="AB48" s="248"/>
      <c r="AC48" s="248">
        <f t="shared" si="67"/>
        <v>15261.069010954827</v>
      </c>
      <c r="AD48" s="248">
        <f t="shared" si="68"/>
        <v>14691.980134724265</v>
      </c>
      <c r="AE48" s="268">
        <f t="shared" si="69"/>
        <v>14142.754490937603</v>
      </c>
      <c r="AF48" s="328"/>
      <c r="AG48" s="248"/>
      <c r="AH48" s="248">
        <f t="shared" si="70"/>
        <v>1520.0289849982562</v>
      </c>
      <c r="AI48" s="248">
        <f t="shared" si="71"/>
        <v>1463.346744305315</v>
      </c>
      <c r="AJ48" s="268">
        <f t="shared" si="72"/>
        <v>1408.6429160701637</v>
      </c>
      <c r="AK48" s="328"/>
      <c r="AL48" s="248"/>
      <c r="AM48" s="248">
        <f t="shared" si="73"/>
        <v>18240.347819979073</v>
      </c>
      <c r="AN48" s="248">
        <f t="shared" si="74"/>
        <v>17560.160931663781</v>
      </c>
      <c r="AO48" s="268">
        <f t="shared" si="75"/>
        <v>16903.714992841964</v>
      </c>
      <c r="AP48" s="276">
        <f t="shared" si="31"/>
        <v>1932.1573152043995</v>
      </c>
      <c r="AQ48" s="274">
        <f>AQ47*(1+Revalo_RB!$H107)</f>
        <v>23185.887782452795</v>
      </c>
      <c r="AR48" s="328"/>
      <c r="AS48" s="248"/>
      <c r="AT48" s="248">
        <f t="shared" si="44"/>
        <v>1486.7132279856014</v>
      </c>
      <c r="AU48" s="248">
        <f t="shared" si="45"/>
        <v>1431.2733397586296</v>
      </c>
      <c r="AV48" s="268">
        <f t="shared" si="46"/>
        <v>1377.768501455336</v>
      </c>
      <c r="AW48" s="140"/>
      <c r="AX48" s="248"/>
      <c r="AY48" s="248">
        <f t="shared" si="32"/>
        <v>17840.558735827217</v>
      </c>
      <c r="AZ48" s="248">
        <f t="shared" si="33"/>
        <v>17175.280077103555</v>
      </c>
      <c r="BA48" s="274">
        <f t="shared" si="34"/>
        <v>16533.222017464032</v>
      </c>
      <c r="BB48" s="328"/>
      <c r="BC48" s="248"/>
      <c r="BD48" s="248">
        <f t="shared" si="76"/>
        <v>1486.7132279856014</v>
      </c>
      <c r="BE48" s="248">
        <f t="shared" si="47"/>
        <v>1431.2733397586296</v>
      </c>
      <c r="BF48" s="268">
        <f t="shared" si="48"/>
        <v>1377.768501455336</v>
      </c>
      <c r="BG48" s="140"/>
      <c r="BH48" s="248"/>
      <c r="BI48" s="248">
        <f t="shared" si="49"/>
        <v>17840.558735827217</v>
      </c>
      <c r="BJ48" s="248">
        <f t="shared" si="50"/>
        <v>17175.280077103562</v>
      </c>
      <c r="BK48" s="281">
        <f t="shared" si="51"/>
        <v>16533.222017464032</v>
      </c>
      <c r="BL48" s="252"/>
      <c r="BM48" s="248"/>
      <c r="BN48" s="248">
        <f t="shared" si="77"/>
        <v>2017.0634500099704</v>
      </c>
      <c r="BO48" s="248">
        <f t="shared" si="78"/>
        <v>1941.8466764518446</v>
      </c>
      <c r="BP48" s="252">
        <f t="shared" si="79"/>
        <v>1869.2552366847456</v>
      </c>
      <c r="BQ48" s="328"/>
      <c r="BR48" s="248"/>
      <c r="BS48" s="248">
        <f t="shared" si="53"/>
        <v>24204.761400119645</v>
      </c>
      <c r="BT48" s="248">
        <f t="shared" si="54"/>
        <v>23302.160117422136</v>
      </c>
      <c r="BU48" s="335">
        <f t="shared" si="55"/>
        <v>22431.062840216946</v>
      </c>
    </row>
    <row r="49" spans="2:73" x14ac:dyDescent="0.25">
      <c r="B49" s="23">
        <v>2047</v>
      </c>
      <c r="C49" s="68">
        <f t="shared" si="56"/>
        <v>53693</v>
      </c>
      <c r="D49" s="66"/>
      <c r="E49" s="67"/>
      <c r="F49" s="67">
        <f t="shared" si="57"/>
        <v>2438.1902031824193</v>
      </c>
      <c r="G49" s="67">
        <f t="shared" si="58"/>
        <v>2340.2974256402467</v>
      </c>
      <c r="H49" s="144">
        <f t="shared" si="59"/>
        <v>2246.0993752978266</v>
      </c>
      <c r="I49" s="66"/>
      <c r="J49" s="67"/>
      <c r="K49" s="67">
        <f t="shared" si="60"/>
        <v>29258.282438189031</v>
      </c>
      <c r="L49" s="67">
        <f t="shared" si="61"/>
        <v>28083.569107682961</v>
      </c>
      <c r="M49" s="144">
        <f t="shared" si="62"/>
        <v>26953.192503573919</v>
      </c>
      <c r="N49" s="46"/>
      <c r="O49" s="40"/>
      <c r="P49" s="40">
        <v>2.7675000000000116E-2</v>
      </c>
      <c r="Q49" s="40">
        <v>2.4622500000000214E-2</v>
      </c>
      <c r="R49" s="42">
        <v>2.1569999999999867E-2</v>
      </c>
      <c r="S49" s="65"/>
      <c r="T49" s="26">
        <v>2047</v>
      </c>
      <c r="U49" s="27">
        <f t="shared" si="63"/>
        <v>53693</v>
      </c>
      <c r="V49" s="322"/>
      <c r="W49" s="273"/>
      <c r="X49" s="273">
        <f t="shared" si="80"/>
        <v>1306.951591319417</v>
      </c>
      <c r="Y49" s="273">
        <f t="shared" si="65"/>
        <v>1254.4777846326263</v>
      </c>
      <c r="Z49" s="323">
        <f t="shared" si="66"/>
        <v>1203.9844754422604</v>
      </c>
      <c r="AA49" s="140"/>
      <c r="AB49" s="248"/>
      <c r="AC49" s="248">
        <f t="shared" si="67"/>
        <v>15683.419095833004</v>
      </c>
      <c r="AD49" s="248">
        <f t="shared" si="68"/>
        <v>15053.733415591516</v>
      </c>
      <c r="AE49" s="268">
        <f t="shared" si="69"/>
        <v>14447.813705307126</v>
      </c>
      <c r="AF49" s="328"/>
      <c r="AG49" s="248"/>
      <c r="AH49" s="248">
        <f t="shared" si="70"/>
        <v>1562.0957871580831</v>
      </c>
      <c r="AI49" s="248">
        <f t="shared" si="71"/>
        <v>1499.377999516973</v>
      </c>
      <c r="AJ49" s="268">
        <f t="shared" si="72"/>
        <v>1439.027343769797</v>
      </c>
      <c r="AK49" s="328"/>
      <c r="AL49" s="248"/>
      <c r="AM49" s="248">
        <f t="shared" si="73"/>
        <v>18745.149445896997</v>
      </c>
      <c r="AN49" s="248">
        <f t="shared" si="74"/>
        <v>17992.535994203674</v>
      </c>
      <c r="AO49" s="268">
        <f t="shared" si="75"/>
        <v>17268.328125237564</v>
      </c>
      <c r="AP49" s="276">
        <f t="shared" si="31"/>
        <v>1965.9700682204766</v>
      </c>
      <c r="AQ49" s="274">
        <f>AQ48*(1+Revalo_RB!$H108)</f>
        <v>23591.640818645719</v>
      </c>
      <c r="AR49" s="328"/>
      <c r="AS49" s="248"/>
      <c r="AT49" s="248">
        <f t="shared" si="44"/>
        <v>1527.8580165701032</v>
      </c>
      <c r="AU49" s="248">
        <f t="shared" si="45"/>
        <v>1466.5148675668368</v>
      </c>
      <c r="AV49" s="268">
        <f t="shared" si="46"/>
        <v>1407.4869680317272</v>
      </c>
      <c r="AW49" s="140"/>
      <c r="AX49" s="248"/>
      <c r="AY49" s="248">
        <f t="shared" si="32"/>
        <v>18334.296198841239</v>
      </c>
      <c r="AZ49" s="248">
        <f t="shared" si="33"/>
        <v>17598.17841080204</v>
      </c>
      <c r="BA49" s="274">
        <f t="shared" si="34"/>
        <v>16889.843616380727</v>
      </c>
      <c r="BB49" s="328"/>
      <c r="BC49" s="248"/>
      <c r="BD49" s="248">
        <f t="shared" si="76"/>
        <v>1527.8580165701032</v>
      </c>
      <c r="BE49" s="248">
        <f t="shared" si="47"/>
        <v>1466.5148675668368</v>
      </c>
      <c r="BF49" s="268">
        <f t="shared" si="48"/>
        <v>1407.4869680317272</v>
      </c>
      <c r="BG49" s="140"/>
      <c r="BH49" s="248"/>
      <c r="BI49" s="248">
        <f t="shared" si="49"/>
        <v>18334.296198841239</v>
      </c>
      <c r="BJ49" s="248">
        <f t="shared" si="50"/>
        <v>17598.178410802047</v>
      </c>
      <c r="BK49" s="281">
        <f t="shared" si="51"/>
        <v>16889.843616380727</v>
      </c>
      <c r="BL49" s="252"/>
      <c r="BM49" s="248"/>
      <c r="BN49" s="248">
        <f t="shared" si="77"/>
        <v>2072.8856809889967</v>
      </c>
      <c r="BO49" s="248">
        <f t="shared" si="78"/>
        <v>1989.6597962427807</v>
      </c>
      <c r="BP49" s="252">
        <f t="shared" si="79"/>
        <v>1909.5750721400352</v>
      </c>
      <c r="BQ49" s="328"/>
      <c r="BR49" s="248"/>
      <c r="BS49" s="248">
        <f t="shared" si="53"/>
        <v>24874.62817186796</v>
      </c>
      <c r="BT49" s="248">
        <f t="shared" si="54"/>
        <v>23875.917554913369</v>
      </c>
      <c r="BU49" s="335">
        <f t="shared" si="55"/>
        <v>22914.900865680422</v>
      </c>
    </row>
    <row r="50" spans="2:73" x14ac:dyDescent="0.25">
      <c r="B50" s="23">
        <v>2048</v>
      </c>
      <c r="C50" s="68">
        <f t="shared" si="56"/>
        <v>54058</v>
      </c>
      <c r="D50" s="66"/>
      <c r="E50" s="67"/>
      <c r="F50" s="67">
        <f t="shared" si="57"/>
        <v>2505.6671170554932</v>
      </c>
      <c r="G50" s="67">
        <f t="shared" si="58"/>
        <v>2397.9213990030735</v>
      </c>
      <c r="H50" s="144">
        <f t="shared" si="59"/>
        <v>2294.5477388230006</v>
      </c>
      <c r="I50" s="66"/>
      <c r="J50" s="67"/>
      <c r="K50" s="67">
        <f t="shared" si="60"/>
        <v>30068.005404665921</v>
      </c>
      <c r="L50" s="67">
        <f t="shared" si="61"/>
        <v>28775.056788036884</v>
      </c>
      <c r="M50" s="144">
        <f t="shared" si="62"/>
        <v>27534.572865876005</v>
      </c>
      <c r="N50" s="46"/>
      <c r="O50" s="40"/>
      <c r="P50" s="40">
        <v>2.7675000000000116E-2</v>
      </c>
      <c r="Q50" s="40">
        <v>2.4622499999999992E-2</v>
      </c>
      <c r="R50" s="42">
        <v>2.1569999999999867E-2</v>
      </c>
      <c r="S50" s="65"/>
      <c r="T50" s="26">
        <v>2048</v>
      </c>
      <c r="U50" s="27">
        <f t="shared" si="63"/>
        <v>54058</v>
      </c>
      <c r="V50" s="322"/>
      <c r="W50" s="273"/>
      <c r="X50" s="273">
        <f t="shared" si="80"/>
        <v>1343.1214766091819</v>
      </c>
      <c r="Y50" s="273">
        <f t="shared" si="65"/>
        <v>1285.3661638847432</v>
      </c>
      <c r="Z50" s="323">
        <f t="shared" si="66"/>
        <v>1229.9544205775499</v>
      </c>
      <c r="AA50" s="140"/>
      <c r="AB50" s="248"/>
      <c r="AC50" s="248">
        <f t="shared" si="67"/>
        <v>16117.457719310183</v>
      </c>
      <c r="AD50" s="248">
        <f t="shared" si="68"/>
        <v>15424.393966616917</v>
      </c>
      <c r="AE50" s="268">
        <f t="shared" si="69"/>
        <v>14759.453046930599</v>
      </c>
      <c r="AF50" s="328"/>
      <c r="AG50" s="248"/>
      <c r="AH50" s="248">
        <f t="shared" si="70"/>
        <v>1605.3267880676833</v>
      </c>
      <c r="AI50" s="248">
        <f t="shared" si="71"/>
        <v>1536.2964343100796</v>
      </c>
      <c r="AJ50" s="268">
        <f t="shared" si="72"/>
        <v>1470.0671635749113</v>
      </c>
      <c r="AK50" s="328"/>
      <c r="AL50" s="248"/>
      <c r="AM50" s="248">
        <f t="shared" si="73"/>
        <v>19263.921456812201</v>
      </c>
      <c r="AN50" s="248">
        <f t="shared" si="74"/>
        <v>18435.557211720956</v>
      </c>
      <c r="AO50" s="268">
        <f t="shared" si="75"/>
        <v>17640.805962898936</v>
      </c>
      <c r="AP50" s="276">
        <f t="shared" si="31"/>
        <v>2000.3745444143351</v>
      </c>
      <c r="AQ50" s="274">
        <f>AQ49*(1+Revalo_RB!$H109)</f>
        <v>24004.494532972021</v>
      </c>
      <c r="AR50" s="328"/>
      <c r="AS50" s="248"/>
      <c r="AT50" s="248">
        <f t="shared" si="44"/>
        <v>1570.141487178681</v>
      </c>
      <c r="AU50" s="248">
        <f t="shared" si="45"/>
        <v>1502.624129893501</v>
      </c>
      <c r="AV50" s="268">
        <f t="shared" si="46"/>
        <v>1437.8464619321715</v>
      </c>
      <c r="AW50" s="140"/>
      <c r="AX50" s="248"/>
      <c r="AY50" s="248">
        <f t="shared" si="32"/>
        <v>18841.697846144172</v>
      </c>
      <c r="AZ50" s="248">
        <f t="shared" si="33"/>
        <v>18031.489558722013</v>
      </c>
      <c r="BA50" s="274">
        <f t="shared" si="34"/>
        <v>17254.157543186058</v>
      </c>
      <c r="BB50" s="328"/>
      <c r="BC50" s="248"/>
      <c r="BD50" s="248">
        <f t="shared" si="76"/>
        <v>1570.141487178681</v>
      </c>
      <c r="BE50" s="248">
        <f t="shared" si="47"/>
        <v>1502.624129893501</v>
      </c>
      <c r="BF50" s="268">
        <f t="shared" si="48"/>
        <v>1437.8464619321715</v>
      </c>
      <c r="BG50" s="140"/>
      <c r="BH50" s="248"/>
      <c r="BI50" s="248">
        <f t="shared" si="49"/>
        <v>18841.697846144172</v>
      </c>
      <c r="BJ50" s="248">
        <f t="shared" si="50"/>
        <v>18031.48955872202</v>
      </c>
      <c r="BK50" s="281">
        <f t="shared" si="51"/>
        <v>17254.157543186058</v>
      </c>
      <c r="BL50" s="252"/>
      <c r="BM50" s="248"/>
      <c r="BN50" s="248">
        <f t="shared" si="77"/>
        <v>2130.2527922103673</v>
      </c>
      <c r="BO50" s="248">
        <f t="shared" si="78"/>
        <v>2038.6501945757684</v>
      </c>
      <c r="BP50" s="252">
        <f t="shared" si="79"/>
        <v>1950.7646064460953</v>
      </c>
      <c r="BQ50" s="328"/>
      <c r="BR50" s="248"/>
      <c r="BS50" s="248">
        <f t="shared" si="53"/>
        <v>25563.033506524407</v>
      </c>
      <c r="BT50" s="248">
        <f t="shared" si="54"/>
        <v>24463.802334909222</v>
      </c>
      <c r="BU50" s="335">
        <f t="shared" si="55"/>
        <v>23409.175277353144</v>
      </c>
    </row>
    <row r="51" spans="2:73" x14ac:dyDescent="0.25">
      <c r="B51" s="23">
        <v>2049</v>
      </c>
      <c r="C51" s="68">
        <f t="shared" si="56"/>
        <v>54424</v>
      </c>
      <c r="D51" s="66"/>
      <c r="E51" s="67"/>
      <c r="F51" s="67">
        <f t="shared" si="57"/>
        <v>2575.0114545200045</v>
      </c>
      <c r="G51" s="67">
        <f t="shared" si="58"/>
        <v>2456.9642186500269</v>
      </c>
      <c r="H51" s="144">
        <f t="shared" si="59"/>
        <v>2344.0411335494136</v>
      </c>
      <c r="I51" s="66"/>
      <c r="J51" s="67"/>
      <c r="K51" s="67">
        <f t="shared" si="60"/>
        <v>30900.137454240052</v>
      </c>
      <c r="L51" s="67">
        <f t="shared" si="61"/>
        <v>29483.570623800322</v>
      </c>
      <c r="M51" s="144">
        <f t="shared" si="62"/>
        <v>28128.493602592964</v>
      </c>
      <c r="N51" s="46"/>
      <c r="O51" s="40"/>
      <c r="P51" s="40">
        <v>2.7675000000000116E-2</v>
      </c>
      <c r="Q51" s="40">
        <v>2.4622499999999992E-2</v>
      </c>
      <c r="R51" s="42">
        <v>2.1570000000000311E-2</v>
      </c>
      <c r="S51" s="65"/>
      <c r="T51" s="26">
        <v>2049</v>
      </c>
      <c r="U51" s="27">
        <f t="shared" si="63"/>
        <v>54424</v>
      </c>
      <c r="V51" s="322"/>
      <c r="W51" s="273"/>
      <c r="X51" s="273">
        <f t="shared" si="80"/>
        <v>1380.2923634743411</v>
      </c>
      <c r="Y51" s="273">
        <f t="shared" si="65"/>
        <v>1317.0150922549951</v>
      </c>
      <c r="Z51" s="323">
        <f t="shared" si="66"/>
        <v>1256.484537429408</v>
      </c>
      <c r="AA51" s="140"/>
      <c r="AB51" s="248"/>
      <c r="AC51" s="248">
        <f t="shared" si="67"/>
        <v>16563.508361692093</v>
      </c>
      <c r="AD51" s="248">
        <f t="shared" si="68"/>
        <v>15804.181107059941</v>
      </c>
      <c r="AE51" s="268">
        <f t="shared" si="69"/>
        <v>15077.814449152896</v>
      </c>
      <c r="AF51" s="328"/>
      <c r="AG51" s="248"/>
      <c r="AH51" s="248">
        <f t="shared" si="70"/>
        <v>1649.7542069274566</v>
      </c>
      <c r="AI51" s="248">
        <f t="shared" si="71"/>
        <v>1574.1238932638796</v>
      </c>
      <c r="AJ51" s="268">
        <f t="shared" si="72"/>
        <v>1501.7765122932226</v>
      </c>
      <c r="AK51" s="328"/>
      <c r="AL51" s="248"/>
      <c r="AM51" s="248">
        <f t="shared" si="73"/>
        <v>19797.050483129478</v>
      </c>
      <c r="AN51" s="248">
        <f t="shared" si="74"/>
        <v>18889.486719166554</v>
      </c>
      <c r="AO51" s="268">
        <f t="shared" si="75"/>
        <v>18021.318147518672</v>
      </c>
      <c r="AP51" s="276">
        <f t="shared" si="31"/>
        <v>2035.3810989415861</v>
      </c>
      <c r="AQ51" s="274">
        <f>AQ50*(1+Revalo_RB!$H110)</f>
        <v>24424.573187299033</v>
      </c>
      <c r="AR51" s="328"/>
      <c r="AS51" s="248"/>
      <c r="AT51" s="248">
        <f t="shared" si="44"/>
        <v>1613.5951528363512</v>
      </c>
      <c r="AU51" s="248">
        <f t="shared" si="45"/>
        <v>1539.6224925318038</v>
      </c>
      <c r="AV51" s="268">
        <f t="shared" si="46"/>
        <v>1468.8608101160489</v>
      </c>
      <c r="AW51" s="140"/>
      <c r="AX51" s="248"/>
      <c r="AY51" s="248">
        <f t="shared" si="32"/>
        <v>19363.141834036214</v>
      </c>
      <c r="AZ51" s="248">
        <f t="shared" si="33"/>
        <v>18475.469910381646</v>
      </c>
      <c r="BA51" s="274">
        <f t="shared" si="34"/>
        <v>17626.329721392587</v>
      </c>
      <c r="BB51" s="328"/>
      <c r="BC51" s="248"/>
      <c r="BD51" s="248">
        <f t="shared" si="76"/>
        <v>1613.5951528363512</v>
      </c>
      <c r="BE51" s="248">
        <f t="shared" si="47"/>
        <v>1539.6224925318038</v>
      </c>
      <c r="BF51" s="268">
        <f t="shared" si="48"/>
        <v>1468.8608101160489</v>
      </c>
      <c r="BG51" s="140"/>
      <c r="BH51" s="248"/>
      <c r="BI51" s="248">
        <f t="shared" si="49"/>
        <v>19363.141834036214</v>
      </c>
      <c r="BJ51" s="248">
        <f t="shared" si="50"/>
        <v>18475.469910381653</v>
      </c>
      <c r="BK51" s="281">
        <f t="shared" si="51"/>
        <v>17626.329721392587</v>
      </c>
      <c r="BL51" s="252"/>
      <c r="BM51" s="248"/>
      <c r="BN51" s="248">
        <f t="shared" si="77"/>
        <v>2189.2075382347894</v>
      </c>
      <c r="BO51" s="248">
        <f t="shared" si="78"/>
        <v>2088.8468589917102</v>
      </c>
      <c r="BP51" s="252">
        <f t="shared" si="79"/>
        <v>1992.8425990071382</v>
      </c>
      <c r="BQ51" s="328"/>
      <c r="BR51" s="248"/>
      <c r="BS51" s="248">
        <f t="shared" si="53"/>
        <v>26270.490458817472</v>
      </c>
      <c r="BT51" s="248">
        <f t="shared" si="54"/>
        <v>25066.162307900522</v>
      </c>
      <c r="BU51" s="335">
        <f t="shared" si="55"/>
        <v>23914.111188085659</v>
      </c>
    </row>
    <row r="52" spans="2:73" x14ac:dyDescent="0.25">
      <c r="B52" s="23">
        <v>2050</v>
      </c>
      <c r="C52" s="68">
        <f t="shared" si="56"/>
        <v>54789</v>
      </c>
      <c r="D52" s="66"/>
      <c r="E52" s="67"/>
      <c r="F52" s="67">
        <f t="shared" si="57"/>
        <v>2646.2748965238452</v>
      </c>
      <c r="G52" s="67">
        <f t="shared" si="58"/>
        <v>2517.460820123737</v>
      </c>
      <c r="H52" s="144">
        <f t="shared" si="59"/>
        <v>2394.6021008000748</v>
      </c>
      <c r="I52" s="66"/>
      <c r="J52" s="67"/>
      <c r="K52" s="67">
        <f t="shared" si="60"/>
        <v>31755.298758286142</v>
      </c>
      <c r="L52" s="67">
        <f t="shared" si="61"/>
        <v>30209.529841484844</v>
      </c>
      <c r="M52" s="144">
        <f t="shared" si="62"/>
        <v>28735.225209600896</v>
      </c>
      <c r="N52" s="46"/>
      <c r="O52" s="40"/>
      <c r="P52" s="40">
        <v>2.7674999999999894E-2</v>
      </c>
      <c r="Q52" s="40">
        <v>2.4622499999999992E-2</v>
      </c>
      <c r="R52" s="42">
        <v>2.1570000000000089E-2</v>
      </c>
      <c r="S52" s="65"/>
      <c r="T52" s="26">
        <v>2050</v>
      </c>
      <c r="U52" s="27">
        <f t="shared" si="63"/>
        <v>54789</v>
      </c>
      <c r="V52" s="322"/>
      <c r="W52" s="273"/>
      <c r="X52" s="273">
        <f t="shared" si="80"/>
        <v>1418.4919546334934</v>
      </c>
      <c r="Y52" s="273">
        <f t="shared" si="65"/>
        <v>1349.4432963640436</v>
      </c>
      <c r="Z52" s="323">
        <f t="shared" si="66"/>
        <v>1283.5869089017604</v>
      </c>
      <c r="AA52" s="140"/>
      <c r="AB52" s="248"/>
      <c r="AC52" s="248">
        <f t="shared" si="67"/>
        <v>17021.903455601921</v>
      </c>
      <c r="AD52" s="248">
        <f t="shared" si="68"/>
        <v>16193.319556368524</v>
      </c>
      <c r="AE52" s="268">
        <f t="shared" si="69"/>
        <v>15403.042906821125</v>
      </c>
      <c r="AF52" s="328"/>
      <c r="AG52" s="248"/>
      <c r="AH52" s="248">
        <f t="shared" si="70"/>
        <v>1695.4111546041738</v>
      </c>
      <c r="AI52" s="248">
        <f t="shared" si="71"/>
        <v>1612.8827588257695</v>
      </c>
      <c r="AJ52" s="268">
        <f t="shared" si="72"/>
        <v>1534.1698316633876</v>
      </c>
      <c r="AK52" s="328"/>
      <c r="AL52" s="248"/>
      <c r="AM52" s="248">
        <f t="shared" si="73"/>
        <v>20344.933855250085</v>
      </c>
      <c r="AN52" s="248">
        <f t="shared" si="74"/>
        <v>19354.593105909233</v>
      </c>
      <c r="AO52" s="268">
        <f t="shared" si="75"/>
        <v>18410.037979960653</v>
      </c>
      <c r="AP52" s="276">
        <f t="shared" si="31"/>
        <v>2071.0002681730639</v>
      </c>
      <c r="AQ52" s="274">
        <f>AQ51*(1+Revalo_RB!$H111)</f>
        <v>24852.003218076767</v>
      </c>
      <c r="AR52" s="328"/>
      <c r="AS52" s="248"/>
      <c r="AT52" s="248">
        <f t="shared" si="44"/>
        <v>1658.2513986910972</v>
      </c>
      <c r="AU52" s="248">
        <f t="shared" si="45"/>
        <v>1577.5318473541681</v>
      </c>
      <c r="AV52" s="268">
        <f t="shared" si="46"/>
        <v>1500.5441377902523</v>
      </c>
      <c r="AW52" s="140"/>
      <c r="AX52" s="248"/>
      <c r="AY52" s="248">
        <f t="shared" si="32"/>
        <v>19899.016784293166</v>
      </c>
      <c r="AZ52" s="248">
        <f t="shared" si="33"/>
        <v>18930.382168250017</v>
      </c>
      <c r="BA52" s="274">
        <f t="shared" si="34"/>
        <v>18006.529653483027</v>
      </c>
      <c r="BB52" s="328"/>
      <c r="BC52" s="248"/>
      <c r="BD52" s="248">
        <f t="shared" si="76"/>
        <v>1658.2513986910972</v>
      </c>
      <c r="BE52" s="248">
        <f t="shared" si="47"/>
        <v>1577.5318473541681</v>
      </c>
      <c r="BF52" s="268">
        <f t="shared" si="48"/>
        <v>1500.5441377902523</v>
      </c>
      <c r="BG52" s="140"/>
      <c r="BH52" s="248"/>
      <c r="BI52" s="248">
        <f t="shared" si="49"/>
        <v>19899.016784293166</v>
      </c>
      <c r="BJ52" s="248">
        <f t="shared" si="50"/>
        <v>18930.382168250024</v>
      </c>
      <c r="BK52" s="281">
        <f t="shared" si="51"/>
        <v>18006.529653483027</v>
      </c>
      <c r="BL52" s="252"/>
      <c r="BM52" s="248"/>
      <c r="BN52" s="248">
        <f t="shared" si="77"/>
        <v>2249.7938568554368</v>
      </c>
      <c r="BO52" s="248">
        <f t="shared" si="78"/>
        <v>2140.2794907772336</v>
      </c>
      <c r="BP52" s="252">
        <f t="shared" si="79"/>
        <v>2035.8282138677223</v>
      </c>
      <c r="BQ52" s="328"/>
      <c r="BR52" s="248"/>
      <c r="BS52" s="248">
        <f t="shared" si="53"/>
        <v>26997.526282265244</v>
      </c>
      <c r="BT52" s="248">
        <f t="shared" si="54"/>
        <v>25683.353889326801</v>
      </c>
      <c r="BU52" s="335">
        <f t="shared" si="55"/>
        <v>24429.938566412668</v>
      </c>
    </row>
    <row r="53" spans="2:73" x14ac:dyDescent="0.25">
      <c r="B53" s="23">
        <v>2051</v>
      </c>
      <c r="C53" s="68">
        <f t="shared" si="56"/>
        <v>55154</v>
      </c>
      <c r="D53" s="66"/>
      <c r="E53" s="67"/>
      <c r="F53" s="67">
        <f t="shared" si="57"/>
        <v>2719.5105542851429</v>
      </c>
      <c r="G53" s="67">
        <f t="shared" si="58"/>
        <v>2579.4469991672336</v>
      </c>
      <c r="H53" s="144">
        <f t="shared" si="59"/>
        <v>2446.2536681143329</v>
      </c>
      <c r="I53" s="66"/>
      <c r="J53" s="67"/>
      <c r="K53" s="67">
        <f t="shared" si="60"/>
        <v>32634.126651421713</v>
      </c>
      <c r="L53" s="67">
        <f t="shared" si="61"/>
        <v>30953.363990006801</v>
      </c>
      <c r="M53" s="144">
        <f t="shared" si="62"/>
        <v>29355.044017371994</v>
      </c>
      <c r="N53" s="46"/>
      <c r="O53" s="40"/>
      <c r="P53" s="40">
        <v>2.7675000000000116E-2</v>
      </c>
      <c r="Q53" s="40">
        <v>2.4622499999999992E-2</v>
      </c>
      <c r="R53" s="42">
        <v>2.1570000000000089E-2</v>
      </c>
      <c r="S53" s="65"/>
      <c r="T53" s="26">
        <v>2051</v>
      </c>
      <c r="U53" s="27">
        <f t="shared" si="63"/>
        <v>55154</v>
      </c>
      <c r="V53" s="322"/>
      <c r="W53" s="273"/>
      <c r="X53" s="273">
        <f t="shared" si="80"/>
        <v>1457.7487194779753</v>
      </c>
      <c r="Y53" s="273">
        <f t="shared" si="65"/>
        <v>1382.6699639287672</v>
      </c>
      <c r="Z53" s="323">
        <f t="shared" si="66"/>
        <v>1311.2738785267716</v>
      </c>
      <c r="AA53" s="140"/>
      <c r="AB53" s="248"/>
      <c r="AC53" s="248">
        <f t="shared" si="67"/>
        <v>17492.984633735705</v>
      </c>
      <c r="AD53" s="248">
        <f t="shared" si="68"/>
        <v>16592.039567145206</v>
      </c>
      <c r="AE53" s="268">
        <f t="shared" si="69"/>
        <v>15735.286542321259</v>
      </c>
      <c r="AF53" s="328"/>
      <c r="AG53" s="248"/>
      <c r="AH53" s="248">
        <f t="shared" si="70"/>
        <v>1742.3316583078445</v>
      </c>
      <c r="AI53" s="248">
        <f t="shared" si="71"/>
        <v>1652.5959645549569</v>
      </c>
      <c r="AJ53" s="268">
        <f t="shared" si="72"/>
        <v>1567.2618749323669</v>
      </c>
      <c r="AK53" s="328"/>
      <c r="AL53" s="248"/>
      <c r="AM53" s="248">
        <f t="shared" si="73"/>
        <v>20907.979899694132</v>
      </c>
      <c r="AN53" s="248">
        <f t="shared" si="74"/>
        <v>19831.151574659481</v>
      </c>
      <c r="AO53" s="268">
        <f t="shared" si="75"/>
        <v>18807.142499188405</v>
      </c>
      <c r="AP53" s="276">
        <f t="shared" si="31"/>
        <v>2107.2427728660928</v>
      </c>
      <c r="AQ53" s="274">
        <f>AQ52*(1+Revalo_RB!$H112)</f>
        <v>25286.913274393111</v>
      </c>
      <c r="AR53" s="328"/>
      <c r="AS53" s="248"/>
      <c r="AT53" s="248">
        <f t="shared" si="44"/>
        <v>1704.1435061498735</v>
      </c>
      <c r="AU53" s="248">
        <f t="shared" si="45"/>
        <v>1616.3746252656458</v>
      </c>
      <c r="AV53" s="268">
        <f t="shared" si="46"/>
        <v>1532.910874842388</v>
      </c>
      <c r="AW53" s="140"/>
      <c r="AX53" s="248"/>
      <c r="AY53" s="248">
        <f t="shared" si="32"/>
        <v>20449.722073798483</v>
      </c>
      <c r="AZ53" s="248">
        <f t="shared" si="33"/>
        <v>19396.495503187751</v>
      </c>
      <c r="BA53" s="274">
        <f t="shared" si="34"/>
        <v>18394.930498108657</v>
      </c>
      <c r="BB53" s="328"/>
      <c r="BC53" s="248"/>
      <c r="BD53" s="248">
        <f t="shared" si="76"/>
        <v>1704.1435061498735</v>
      </c>
      <c r="BE53" s="248">
        <f t="shared" si="47"/>
        <v>1616.3746252656458</v>
      </c>
      <c r="BF53" s="268">
        <f t="shared" si="48"/>
        <v>1532.910874842388</v>
      </c>
      <c r="BG53" s="140"/>
      <c r="BH53" s="248"/>
      <c r="BI53" s="248">
        <f t="shared" si="49"/>
        <v>20449.722073798483</v>
      </c>
      <c r="BJ53" s="248">
        <f t="shared" si="50"/>
        <v>19396.495503187758</v>
      </c>
      <c r="BK53" s="281">
        <f t="shared" si="51"/>
        <v>18394.930498108657</v>
      </c>
      <c r="BL53" s="252"/>
      <c r="BM53" s="248"/>
      <c r="BN53" s="248">
        <f t="shared" si="77"/>
        <v>2312.0569018439114</v>
      </c>
      <c r="BO53" s="248">
        <f t="shared" si="78"/>
        <v>2192.978522538896</v>
      </c>
      <c r="BP53" s="252">
        <f t="shared" si="79"/>
        <v>2079.7410284408493</v>
      </c>
      <c r="BQ53" s="328"/>
      <c r="BR53" s="248"/>
      <c r="BS53" s="248">
        <f t="shared" si="53"/>
        <v>27744.682822126939</v>
      </c>
      <c r="BT53" s="248">
        <f t="shared" si="54"/>
        <v>26315.742270466752</v>
      </c>
      <c r="BU53" s="335">
        <f t="shared" si="55"/>
        <v>24956.89234129019</v>
      </c>
    </row>
    <row r="54" spans="2:73" x14ac:dyDescent="0.25">
      <c r="B54" s="23">
        <v>2052</v>
      </c>
      <c r="C54" s="27">
        <f t="shared" si="56"/>
        <v>55519</v>
      </c>
      <c r="D54" s="66"/>
      <c r="E54" s="67"/>
      <c r="F54" s="67">
        <f t="shared" si="57"/>
        <v>2794.7730088749845</v>
      </c>
      <c r="G54" s="67">
        <f t="shared" si="58"/>
        <v>2642.9594329042288</v>
      </c>
      <c r="H54" s="144">
        <f t="shared" si="59"/>
        <v>2499.0193597355592</v>
      </c>
      <c r="I54" s="66"/>
      <c r="J54" s="67"/>
      <c r="K54" s="67">
        <f t="shared" si="60"/>
        <v>33537.276106499812</v>
      </c>
      <c r="L54" s="67">
        <f t="shared" si="61"/>
        <v>31715.513194850748</v>
      </c>
      <c r="M54" s="144">
        <f t="shared" si="62"/>
        <v>29988.23231682671</v>
      </c>
      <c r="N54" s="46"/>
      <c r="O54" s="40"/>
      <c r="P54" s="40">
        <v>2.7675000000000116E-2</v>
      </c>
      <c r="Q54" s="40">
        <v>2.4622499999999992E-2</v>
      </c>
      <c r="R54" s="42">
        <v>2.1570000000000089E-2</v>
      </c>
      <c r="S54" s="65"/>
      <c r="T54" s="26">
        <v>2052</v>
      </c>
      <c r="U54" s="27">
        <f t="shared" si="63"/>
        <v>55519</v>
      </c>
      <c r="V54" s="322"/>
      <c r="W54" s="273"/>
      <c r="X54" s="273">
        <f t="shared" si="80"/>
        <v>1498.0919152895285</v>
      </c>
      <c r="Y54" s="273">
        <f t="shared" si="65"/>
        <v>1416.7147551156031</v>
      </c>
      <c r="Z54" s="323">
        <f t="shared" si="66"/>
        <v>1339.5580560865942</v>
      </c>
      <c r="AA54" s="140"/>
      <c r="AB54" s="248"/>
      <c r="AC54" s="248">
        <f t="shared" si="67"/>
        <v>17977.102983474342</v>
      </c>
      <c r="AD54" s="248">
        <f t="shared" si="68"/>
        <v>17000.577061387237</v>
      </c>
      <c r="AE54" s="268">
        <f t="shared" si="69"/>
        <v>16074.69667303913</v>
      </c>
      <c r="AF54" s="328"/>
      <c r="AG54" s="248"/>
      <c r="AH54" s="248">
        <f t="shared" si="70"/>
        <v>1790.5506869515143</v>
      </c>
      <c r="AI54" s="248">
        <f t="shared" si="71"/>
        <v>1693.2870086922114</v>
      </c>
      <c r="AJ54" s="268">
        <f t="shared" si="72"/>
        <v>1601.0677135746582</v>
      </c>
      <c r="AK54" s="328"/>
      <c r="AL54" s="248"/>
      <c r="AM54" s="248">
        <f t="shared" si="73"/>
        <v>21486.608243418174</v>
      </c>
      <c r="AN54" s="248">
        <f t="shared" si="74"/>
        <v>20319.444104306538</v>
      </c>
      <c r="AO54" s="268">
        <f t="shared" si="75"/>
        <v>19212.812562895899</v>
      </c>
      <c r="AP54" s="276">
        <f t="shared" si="31"/>
        <v>2144.1195213912492</v>
      </c>
      <c r="AQ54" s="274">
        <f>AQ53*(1+Revalo_RB!$H113)</f>
        <v>25729.434256694993</v>
      </c>
      <c r="AR54" s="328"/>
      <c r="AS54" s="248"/>
      <c r="AT54" s="248">
        <f t="shared" si="44"/>
        <v>1751.3056776825715</v>
      </c>
      <c r="AU54" s="248">
        <f t="shared" si="45"/>
        <v>1656.1738094762493</v>
      </c>
      <c r="AV54" s="268">
        <f t="shared" si="46"/>
        <v>1565.9757624127385</v>
      </c>
      <c r="AW54" s="140"/>
      <c r="AX54" s="248"/>
      <c r="AY54" s="248">
        <f t="shared" si="32"/>
        <v>21015.668132190858</v>
      </c>
      <c r="AZ54" s="248">
        <f t="shared" si="33"/>
        <v>19874.085713714991</v>
      </c>
      <c r="BA54" s="274">
        <f t="shared" si="34"/>
        <v>18791.709148952861</v>
      </c>
      <c r="BB54" s="328"/>
      <c r="BC54" s="248"/>
      <c r="BD54" s="248">
        <f t="shared" si="76"/>
        <v>1751.3056776825715</v>
      </c>
      <c r="BE54" s="248">
        <f t="shared" si="47"/>
        <v>1656.1738094762493</v>
      </c>
      <c r="BF54" s="268">
        <f t="shared" si="48"/>
        <v>1565.9757624127385</v>
      </c>
      <c r="BG54" s="140"/>
      <c r="BH54" s="248"/>
      <c r="BI54" s="248">
        <f t="shared" si="49"/>
        <v>21015.668132190858</v>
      </c>
      <c r="BJ54" s="248">
        <f t="shared" si="50"/>
        <v>19874.085713714998</v>
      </c>
      <c r="BK54" s="281">
        <f t="shared" si="51"/>
        <v>18791.709148952861</v>
      </c>
      <c r="BL54" s="252"/>
      <c r="BM54" s="248"/>
      <c r="BN54" s="248">
        <f t="shared" si="77"/>
        <v>2376.0430766024419</v>
      </c>
      <c r="BO54" s="248">
        <f t="shared" si="78"/>
        <v>2246.9751362101101</v>
      </c>
      <c r="BP54" s="252">
        <f t="shared" si="79"/>
        <v>2124.6010424243182</v>
      </c>
      <c r="BQ54" s="328"/>
      <c r="BR54" s="248"/>
      <c r="BS54" s="248">
        <f t="shared" si="53"/>
        <v>28512.516919229303</v>
      </c>
      <c r="BT54" s="248">
        <f t="shared" si="54"/>
        <v>26963.70163452132</v>
      </c>
      <c r="BU54" s="335">
        <f t="shared" si="55"/>
        <v>25495.21250909182</v>
      </c>
    </row>
    <row r="55" spans="2:73" x14ac:dyDescent="0.25">
      <c r="B55" s="23">
        <v>2053</v>
      </c>
      <c r="C55" s="27">
        <f t="shared" si="56"/>
        <v>55885</v>
      </c>
      <c r="D55" s="66"/>
      <c r="E55" s="67"/>
      <c r="F55" s="67">
        <f t="shared" si="57"/>
        <v>2872.1183518956</v>
      </c>
      <c r="G55" s="67">
        <f t="shared" si="58"/>
        <v>2708.0357015409131</v>
      </c>
      <c r="H55" s="144">
        <f t="shared" si="59"/>
        <v>2552.9232073250555</v>
      </c>
      <c r="I55" s="66"/>
      <c r="J55" s="67"/>
      <c r="K55" s="67">
        <f t="shared" si="60"/>
        <v>34465.420222747198</v>
      </c>
      <c r="L55" s="67">
        <f t="shared" si="61"/>
        <v>32496.428418490956</v>
      </c>
      <c r="M55" s="144">
        <f t="shared" si="62"/>
        <v>30635.078487900668</v>
      </c>
      <c r="N55" s="46"/>
      <c r="O55" s="40"/>
      <c r="P55" s="40">
        <v>2.7675000000000116E-2</v>
      </c>
      <c r="Q55" s="40">
        <v>2.4622499999999992E-2</v>
      </c>
      <c r="R55" s="42">
        <v>2.1570000000000089E-2</v>
      </c>
      <c r="S55" s="65"/>
      <c r="T55" s="26">
        <v>2053</v>
      </c>
      <c r="U55" s="27">
        <f t="shared" si="63"/>
        <v>55885</v>
      </c>
      <c r="V55" s="322"/>
      <c r="W55" s="273"/>
      <c r="X55" s="273">
        <f t="shared" si="80"/>
        <v>1539.5516090451665</v>
      </c>
      <c r="Y55" s="273">
        <f t="shared" si="65"/>
        <v>1451.597814173437</v>
      </c>
      <c r="Z55" s="323">
        <f t="shared" si="66"/>
        <v>1368.4523233563823</v>
      </c>
      <c r="AA55" s="140"/>
      <c r="AB55" s="248"/>
      <c r="AC55" s="248">
        <f t="shared" si="67"/>
        <v>18474.619308541998</v>
      </c>
      <c r="AD55" s="248">
        <f t="shared" si="68"/>
        <v>17419.173770081245</v>
      </c>
      <c r="AE55" s="268">
        <f t="shared" si="69"/>
        <v>16421.427880276588</v>
      </c>
      <c r="AF55" s="328"/>
      <c r="AG55" s="248"/>
      <c r="AH55" s="248">
        <f t="shared" si="70"/>
        <v>1840.1041772128976</v>
      </c>
      <c r="AI55" s="248">
        <f t="shared" si="71"/>
        <v>1734.9799680637354</v>
      </c>
      <c r="AJ55" s="268">
        <f t="shared" si="72"/>
        <v>1635.6027441564638</v>
      </c>
      <c r="AK55" s="328"/>
      <c r="AL55" s="248"/>
      <c r="AM55" s="248">
        <f t="shared" si="73"/>
        <v>22081.250126554773</v>
      </c>
      <c r="AN55" s="248">
        <f t="shared" si="74"/>
        <v>20819.759616764826</v>
      </c>
      <c r="AO55" s="268">
        <f t="shared" si="75"/>
        <v>19627.232929877566</v>
      </c>
      <c r="AP55" s="276">
        <f t="shared" si="31"/>
        <v>2181.6416130155962</v>
      </c>
      <c r="AQ55" s="274">
        <f>AQ54*(1+Revalo_RB!$H114)</f>
        <v>26179.699356187157</v>
      </c>
      <c r="AR55" s="328"/>
      <c r="AS55" s="248"/>
      <c r="AT55" s="248">
        <f t="shared" si="44"/>
        <v>1799.7730623124369</v>
      </c>
      <c r="AU55" s="248">
        <f t="shared" si="45"/>
        <v>1696.9529491000783</v>
      </c>
      <c r="AV55" s="268">
        <f t="shared" si="46"/>
        <v>1599.7538596079812</v>
      </c>
      <c r="AW55" s="140"/>
      <c r="AX55" s="248"/>
      <c r="AY55" s="248">
        <f t="shared" si="32"/>
        <v>21597.276747749242</v>
      </c>
      <c r="AZ55" s="248">
        <f t="shared" si="33"/>
        <v>20363.435389200939</v>
      </c>
      <c r="BA55" s="274">
        <f t="shared" si="34"/>
        <v>19197.046315295775</v>
      </c>
      <c r="BB55" s="328"/>
      <c r="BC55" s="248"/>
      <c r="BD55" s="248">
        <f t="shared" si="76"/>
        <v>1799.7730623124369</v>
      </c>
      <c r="BE55" s="248">
        <f t="shared" si="47"/>
        <v>1696.9529491000783</v>
      </c>
      <c r="BF55" s="268">
        <f t="shared" si="48"/>
        <v>1599.7538596079812</v>
      </c>
      <c r="BG55" s="140"/>
      <c r="BH55" s="248"/>
      <c r="BI55" s="248">
        <f t="shared" si="49"/>
        <v>21597.276747749242</v>
      </c>
      <c r="BJ55" s="248">
        <f t="shared" si="50"/>
        <v>20363.435389200946</v>
      </c>
      <c r="BK55" s="281">
        <f t="shared" si="51"/>
        <v>19197.046315295775</v>
      </c>
      <c r="BL55" s="252"/>
      <c r="BM55" s="248"/>
      <c r="BN55" s="248">
        <f t="shared" si="77"/>
        <v>2441.8000687474146</v>
      </c>
      <c r="BO55" s="248">
        <f t="shared" si="78"/>
        <v>2302.3012815014431</v>
      </c>
      <c r="BP55" s="252">
        <f t="shared" si="79"/>
        <v>2170.4286869094108</v>
      </c>
      <c r="BQ55" s="328"/>
      <c r="BR55" s="248"/>
      <c r="BS55" s="248">
        <f t="shared" si="53"/>
        <v>29301.600824968977</v>
      </c>
      <c r="BT55" s="248">
        <f t="shared" si="54"/>
        <v>27627.615378017319</v>
      </c>
      <c r="BU55" s="335">
        <f t="shared" si="55"/>
        <v>26045.144242912931</v>
      </c>
    </row>
    <row r="56" spans="2:73" x14ac:dyDescent="0.25">
      <c r="B56" s="23">
        <v>2054</v>
      </c>
      <c r="C56" s="27">
        <f t="shared" si="56"/>
        <v>56250</v>
      </c>
      <c r="D56" s="66"/>
      <c r="E56" s="67"/>
      <c r="F56" s="67">
        <f t="shared" si="57"/>
        <v>2951.604227284311</v>
      </c>
      <c r="G56" s="67">
        <f t="shared" si="58"/>
        <v>2774.7143106021044</v>
      </c>
      <c r="H56" s="144">
        <f t="shared" si="59"/>
        <v>2607.9897609070572</v>
      </c>
      <c r="I56" s="66"/>
      <c r="J56" s="67"/>
      <c r="K56" s="67">
        <f t="shared" si="60"/>
        <v>35419.250727411731</v>
      </c>
      <c r="L56" s="67">
        <f t="shared" si="61"/>
        <v>33296.571727225251</v>
      </c>
      <c r="M56" s="144">
        <f t="shared" si="62"/>
        <v>31295.877130884684</v>
      </c>
      <c r="N56" s="46"/>
      <c r="O56" s="40"/>
      <c r="P56" s="40">
        <v>2.7675000000000116E-2</v>
      </c>
      <c r="Q56" s="40">
        <v>2.4622499999999992E-2</v>
      </c>
      <c r="R56" s="42">
        <v>2.1570000000000089E-2</v>
      </c>
      <c r="S56" s="65"/>
      <c r="T56" s="26">
        <v>2054</v>
      </c>
      <c r="U56" s="27">
        <f t="shared" si="63"/>
        <v>56250</v>
      </c>
      <c r="V56" s="322"/>
      <c r="W56" s="273"/>
      <c r="X56" s="273">
        <f t="shared" si="80"/>
        <v>1582.1586998254916</v>
      </c>
      <c r="Y56" s="273">
        <f t="shared" si="65"/>
        <v>1487.3397813529225</v>
      </c>
      <c r="Z56" s="323">
        <f t="shared" si="66"/>
        <v>1397.9698399711797</v>
      </c>
      <c r="AA56" s="140"/>
      <c r="AB56" s="248"/>
      <c r="AC56" s="248">
        <f t="shared" si="67"/>
        <v>18985.904397905899</v>
      </c>
      <c r="AD56" s="248">
        <f t="shared" si="68"/>
        <v>17848.077376235069</v>
      </c>
      <c r="AE56" s="268">
        <f t="shared" si="69"/>
        <v>16775.638079654156</v>
      </c>
      <c r="AF56" s="328"/>
      <c r="AG56" s="248"/>
      <c r="AH56" s="248">
        <f t="shared" si="70"/>
        <v>1891.0290603172648</v>
      </c>
      <c r="AI56" s="248">
        <f t="shared" si="71"/>
        <v>1777.6995123273848</v>
      </c>
      <c r="AJ56" s="268">
        <f t="shared" si="72"/>
        <v>1670.8826953479188</v>
      </c>
      <c r="AK56" s="328"/>
      <c r="AL56" s="248"/>
      <c r="AM56" s="248">
        <f t="shared" si="73"/>
        <v>22692.348723807176</v>
      </c>
      <c r="AN56" s="248">
        <f t="shared" si="74"/>
        <v>21332.394147928619</v>
      </c>
      <c r="AO56" s="268">
        <f t="shared" si="75"/>
        <v>20050.592344175027</v>
      </c>
      <c r="AP56" s="276">
        <f t="shared" si="31"/>
        <v>2219.8203412433695</v>
      </c>
      <c r="AQ56" s="274">
        <f>AQ55*(1+Revalo_RB!$H115)</f>
        <v>26637.844094920434</v>
      </c>
      <c r="AR56" s="328"/>
      <c r="AS56" s="248"/>
      <c r="AT56" s="248">
        <f t="shared" si="44"/>
        <v>1849.5817818119338</v>
      </c>
      <c r="AU56" s="248">
        <f t="shared" si="45"/>
        <v>1738.7361730892947</v>
      </c>
      <c r="AV56" s="268">
        <f t="shared" si="46"/>
        <v>1634.2605503597254</v>
      </c>
      <c r="AW56" s="140"/>
      <c r="AX56" s="248"/>
      <c r="AY56" s="248">
        <f t="shared" si="32"/>
        <v>22194.981381743204</v>
      </c>
      <c r="AZ56" s="248">
        <f t="shared" si="33"/>
        <v>20864.834077071537</v>
      </c>
      <c r="BA56" s="274">
        <f t="shared" si="34"/>
        <v>19611.126604316705</v>
      </c>
      <c r="BB56" s="328"/>
      <c r="BC56" s="248"/>
      <c r="BD56" s="248">
        <f t="shared" si="76"/>
        <v>1849.5817818119338</v>
      </c>
      <c r="BE56" s="248">
        <f t="shared" si="47"/>
        <v>1738.7361730892947</v>
      </c>
      <c r="BF56" s="268">
        <f t="shared" si="48"/>
        <v>1634.2605503597254</v>
      </c>
      <c r="BG56" s="140"/>
      <c r="BH56" s="248"/>
      <c r="BI56" s="248">
        <f t="shared" si="49"/>
        <v>22194.981381743204</v>
      </c>
      <c r="BJ56" s="248">
        <f t="shared" si="50"/>
        <v>20864.834077071544</v>
      </c>
      <c r="BK56" s="281">
        <f t="shared" si="51"/>
        <v>19611.126604316705</v>
      </c>
      <c r="BL56" s="252"/>
      <c r="BM56" s="248"/>
      <c r="BN56" s="248">
        <f t="shared" si="77"/>
        <v>2509.3768856499996</v>
      </c>
      <c r="BO56" s="248">
        <f t="shared" si="78"/>
        <v>2358.9896948052124</v>
      </c>
      <c r="BP56" s="252">
        <f t="shared" si="79"/>
        <v>2217.2448336860471</v>
      </c>
      <c r="BQ56" s="328"/>
      <c r="BR56" s="248"/>
      <c r="BS56" s="248">
        <f t="shared" si="53"/>
        <v>30112.522627799997</v>
      </c>
      <c r="BT56" s="248">
        <f t="shared" si="54"/>
        <v>28307.87633766255</v>
      </c>
      <c r="BU56" s="335">
        <f t="shared" si="55"/>
        <v>26606.938004232565</v>
      </c>
    </row>
    <row r="57" spans="2:73" x14ac:dyDescent="0.25">
      <c r="B57" s="23">
        <v>2055</v>
      </c>
      <c r="C57" s="27">
        <f t="shared" si="56"/>
        <v>56615</v>
      </c>
      <c r="D57" s="66"/>
      <c r="E57" s="67"/>
      <c r="F57" s="67">
        <f t="shared" si="57"/>
        <v>3033.2898742744046</v>
      </c>
      <c r="G57" s="67">
        <f t="shared" si="58"/>
        <v>2843.0347137149047</v>
      </c>
      <c r="H57" s="144">
        <f t="shared" si="59"/>
        <v>2664.2441000498225</v>
      </c>
      <c r="I57" s="66"/>
      <c r="J57" s="67"/>
      <c r="K57" s="67">
        <f t="shared" si="60"/>
        <v>36399.478491292859</v>
      </c>
      <c r="L57" s="67">
        <f t="shared" si="61"/>
        <v>34116.41656457886</v>
      </c>
      <c r="M57" s="144">
        <f t="shared" si="62"/>
        <v>31970.929200597871</v>
      </c>
      <c r="N57" s="46"/>
      <c r="O57" s="40"/>
      <c r="P57" s="40">
        <v>2.7675000000000116E-2</v>
      </c>
      <c r="Q57" s="40">
        <v>2.4622499999999992E-2</v>
      </c>
      <c r="R57" s="42">
        <v>2.1570000000000089E-2</v>
      </c>
      <c r="S57" s="65"/>
      <c r="T57" s="26">
        <v>2055</v>
      </c>
      <c r="U57" s="27">
        <f t="shared" si="63"/>
        <v>56615</v>
      </c>
      <c r="V57" s="322"/>
      <c r="W57" s="273"/>
      <c r="X57" s="273">
        <f t="shared" si="80"/>
        <v>1625.9449418431623</v>
      </c>
      <c r="Y57" s="273">
        <f t="shared" si="65"/>
        <v>1523.9618051192847</v>
      </c>
      <c r="Z57" s="323">
        <f t="shared" si="66"/>
        <v>1428.124049419358</v>
      </c>
      <c r="AA57" s="140"/>
      <c r="AB57" s="248"/>
      <c r="AC57" s="248">
        <f t="shared" si="67"/>
        <v>19511.339302117947</v>
      </c>
      <c r="AD57" s="248">
        <f t="shared" si="68"/>
        <v>18287.541661431416</v>
      </c>
      <c r="AE57" s="268">
        <f t="shared" si="69"/>
        <v>17137.488593032296</v>
      </c>
      <c r="AF57" s="328"/>
      <c r="AG57" s="248"/>
      <c r="AH57" s="248">
        <f t="shared" si="70"/>
        <v>1943.3632895615453</v>
      </c>
      <c r="AI57" s="248">
        <f t="shared" si="71"/>
        <v>1821.4709185696659</v>
      </c>
      <c r="AJ57" s="268">
        <f t="shared" si="72"/>
        <v>1706.9236350865735</v>
      </c>
      <c r="AK57" s="328"/>
      <c r="AL57" s="248"/>
      <c r="AM57" s="248">
        <f t="shared" si="73"/>
        <v>23320.359474738543</v>
      </c>
      <c r="AN57" s="248">
        <f t="shared" si="74"/>
        <v>21857.651022835991</v>
      </c>
      <c r="AO57" s="268">
        <f t="shared" si="75"/>
        <v>20483.083621038881</v>
      </c>
      <c r="AP57" s="276">
        <f t="shared" si="31"/>
        <v>2258.6671972151285</v>
      </c>
      <c r="AQ57" s="274">
        <f>AQ56*(1+Revalo_RB!$H116)</f>
        <v>27104.006366581543</v>
      </c>
      <c r="AR57" s="328"/>
      <c r="AS57" s="248"/>
      <c r="AT57" s="248">
        <f t="shared" si="44"/>
        <v>1900.7689576235791</v>
      </c>
      <c r="AU57" s="248">
        <f t="shared" si="45"/>
        <v>1781.5482045111858</v>
      </c>
      <c r="AV57" s="268">
        <f t="shared" si="46"/>
        <v>1669.5115504309849</v>
      </c>
      <c r="AW57" s="140"/>
      <c r="AX57" s="248"/>
      <c r="AY57" s="248">
        <f t="shared" si="32"/>
        <v>22809.22749148295</v>
      </c>
      <c r="AZ57" s="248">
        <f t="shared" si="33"/>
        <v>21378.578454134229</v>
      </c>
      <c r="BA57" s="274">
        <f t="shared" si="34"/>
        <v>20034.138605171818</v>
      </c>
      <c r="BB57" s="328"/>
      <c r="BC57" s="248"/>
      <c r="BD57" s="248">
        <f t="shared" si="76"/>
        <v>1900.7689576235791</v>
      </c>
      <c r="BE57" s="248">
        <f t="shared" si="47"/>
        <v>1781.5482045111858</v>
      </c>
      <c r="BF57" s="268">
        <f t="shared" si="48"/>
        <v>1669.5115504309849</v>
      </c>
      <c r="BG57" s="140"/>
      <c r="BH57" s="248"/>
      <c r="BI57" s="248">
        <f t="shared" si="49"/>
        <v>22809.22749148295</v>
      </c>
      <c r="BJ57" s="248">
        <f t="shared" si="50"/>
        <v>21378.578454134236</v>
      </c>
      <c r="BK57" s="281">
        <f t="shared" si="51"/>
        <v>20034.138605171818</v>
      </c>
      <c r="BL57" s="252"/>
      <c r="BM57" s="248"/>
      <c r="BN57" s="248">
        <f t="shared" si="77"/>
        <v>2578.8238909603638</v>
      </c>
      <c r="BO57" s="248">
        <f t="shared" si="78"/>
        <v>2417.0739185655539</v>
      </c>
      <c r="BP57" s="252">
        <f t="shared" si="79"/>
        <v>2265.0708047486555</v>
      </c>
      <c r="BQ57" s="328"/>
      <c r="BR57" s="248"/>
      <c r="BS57" s="248">
        <f t="shared" si="53"/>
        <v>30945.886691524367</v>
      </c>
      <c r="BT57" s="248">
        <f t="shared" si="54"/>
        <v>29004.887022786646</v>
      </c>
      <c r="BU57" s="335">
        <f t="shared" si="55"/>
        <v>27180.849656983864</v>
      </c>
    </row>
    <row r="58" spans="2:73" x14ac:dyDescent="0.25">
      <c r="B58" s="23">
        <v>2056</v>
      </c>
      <c r="C58" s="27">
        <f t="shared" si="56"/>
        <v>56980</v>
      </c>
      <c r="D58" s="66"/>
      <c r="E58" s="67"/>
      <c r="F58" s="67">
        <f t="shared" si="57"/>
        <v>3117.2361715449492</v>
      </c>
      <c r="G58" s="67">
        <f t="shared" si="58"/>
        <v>2913.0373359533501</v>
      </c>
      <c r="H58" s="144">
        <f t="shared" si="59"/>
        <v>2721.7118452878972</v>
      </c>
      <c r="I58" s="66"/>
      <c r="J58" s="67"/>
      <c r="K58" s="67">
        <f t="shared" si="60"/>
        <v>37406.834058539389</v>
      </c>
      <c r="L58" s="67">
        <f t="shared" si="61"/>
        <v>34956.448031440203</v>
      </c>
      <c r="M58" s="144">
        <f t="shared" si="62"/>
        <v>32660.542143454768</v>
      </c>
      <c r="N58" s="46"/>
      <c r="O58" s="40"/>
      <c r="P58" s="40">
        <v>2.7675000000000116E-2</v>
      </c>
      <c r="Q58" s="40">
        <v>2.4622499999999992E-2</v>
      </c>
      <c r="R58" s="42">
        <v>2.1570000000000089E-2</v>
      </c>
      <c r="S58" s="65"/>
      <c r="T58" s="26">
        <v>2056</v>
      </c>
      <c r="U58" s="27">
        <f t="shared" si="63"/>
        <v>56980</v>
      </c>
      <c r="V58" s="322"/>
      <c r="W58" s="273"/>
      <c r="X58" s="273">
        <f t="shared" si="80"/>
        <v>1670.9429681086719</v>
      </c>
      <c r="Y58" s="273">
        <f t="shared" si="65"/>
        <v>1561.4855546658343</v>
      </c>
      <c r="Z58" s="323">
        <f t="shared" si="66"/>
        <v>1458.9286851653335</v>
      </c>
      <c r="AA58" s="140"/>
      <c r="AB58" s="248"/>
      <c r="AC58" s="248">
        <f t="shared" si="67"/>
        <v>20051.315617304062</v>
      </c>
      <c r="AD58" s="248">
        <f t="shared" si="68"/>
        <v>18737.826655990011</v>
      </c>
      <c r="AE58" s="268">
        <f t="shared" si="69"/>
        <v>17507.144221984003</v>
      </c>
      <c r="AF58" s="328"/>
      <c r="AG58" s="248"/>
      <c r="AH58" s="248">
        <f t="shared" si="70"/>
        <v>1997.1458686001613</v>
      </c>
      <c r="AI58" s="248">
        <f t="shared" si="71"/>
        <v>1866.3200862621475</v>
      </c>
      <c r="AJ58" s="268">
        <f t="shared" si="72"/>
        <v>1743.7419778953911</v>
      </c>
      <c r="AK58" s="328"/>
      <c r="AL58" s="248"/>
      <c r="AM58" s="248">
        <f t="shared" si="73"/>
        <v>23965.750423201935</v>
      </c>
      <c r="AN58" s="248">
        <f t="shared" si="74"/>
        <v>22395.841035145771</v>
      </c>
      <c r="AO58" s="268">
        <f t="shared" si="75"/>
        <v>20924.903734744694</v>
      </c>
      <c r="AP58" s="276">
        <f t="shared" si="31"/>
        <v>2298.1938731663936</v>
      </c>
      <c r="AQ58" s="274">
        <f>AQ57*(1+Revalo_RB!$H117)</f>
        <v>27578.326477996721</v>
      </c>
      <c r="AR58" s="328"/>
      <c r="AS58" s="248"/>
      <c r="AT58" s="248">
        <f t="shared" si="44"/>
        <v>1953.3727385258119</v>
      </c>
      <c r="AU58" s="248">
        <f t="shared" si="45"/>
        <v>1825.4143751767624</v>
      </c>
      <c r="AV58" s="268">
        <f t="shared" si="46"/>
        <v>1705.5229145737812</v>
      </c>
      <c r="AW58" s="140"/>
      <c r="AX58" s="248"/>
      <c r="AY58" s="248">
        <f t="shared" si="32"/>
        <v>23440.472862309744</v>
      </c>
      <c r="AZ58" s="248">
        <f t="shared" si="33"/>
        <v>21904.972502121149</v>
      </c>
      <c r="BA58" s="274">
        <f t="shared" si="34"/>
        <v>20466.274974885375</v>
      </c>
      <c r="BB58" s="328"/>
      <c r="BC58" s="248"/>
      <c r="BD58" s="248">
        <f t="shared" si="76"/>
        <v>1953.3727385258119</v>
      </c>
      <c r="BE58" s="248">
        <f t="shared" si="47"/>
        <v>1825.4143751767624</v>
      </c>
      <c r="BF58" s="268">
        <f t="shared" si="48"/>
        <v>1705.5229145737812</v>
      </c>
      <c r="BG58" s="140"/>
      <c r="BH58" s="248"/>
      <c r="BI58" s="248">
        <f t="shared" si="49"/>
        <v>23440.472862309744</v>
      </c>
      <c r="BJ58" s="248">
        <f t="shared" si="50"/>
        <v>21904.972502121156</v>
      </c>
      <c r="BK58" s="281">
        <f t="shared" si="51"/>
        <v>20466.274974885375</v>
      </c>
      <c r="BL58" s="252"/>
      <c r="BM58" s="248"/>
      <c r="BN58" s="248">
        <f t="shared" si="77"/>
        <v>2650.1928421426924</v>
      </c>
      <c r="BO58" s="248">
        <f t="shared" si="78"/>
        <v>2476.588321125434</v>
      </c>
      <c r="BP58" s="252">
        <f t="shared" si="79"/>
        <v>2313.9283820070841</v>
      </c>
      <c r="BQ58" s="328"/>
      <c r="BR58" s="248"/>
      <c r="BS58" s="248">
        <f t="shared" si="53"/>
        <v>31802.314105712307</v>
      </c>
      <c r="BT58" s="248">
        <f t="shared" si="54"/>
        <v>29719.059853505209</v>
      </c>
      <c r="BU58" s="335">
        <f t="shared" si="55"/>
        <v>27767.140584085009</v>
      </c>
    </row>
    <row r="59" spans="2:73" x14ac:dyDescent="0.25">
      <c r="B59" s="23">
        <v>2057</v>
      </c>
      <c r="C59" s="27">
        <f t="shared" si="56"/>
        <v>57346</v>
      </c>
      <c r="D59" s="66"/>
      <c r="E59" s="67"/>
      <c r="F59" s="67">
        <f t="shared" si="57"/>
        <v>3203.5056825924553</v>
      </c>
      <c r="G59" s="67">
        <f t="shared" si="58"/>
        <v>2984.7635977578616</v>
      </c>
      <c r="H59" s="144">
        <f t="shared" si="59"/>
        <v>2780.4191697907572</v>
      </c>
      <c r="I59" s="66"/>
      <c r="J59" s="67"/>
      <c r="K59" s="67">
        <f t="shared" si="60"/>
        <v>38442.068191109465</v>
      </c>
      <c r="L59" s="67">
        <f t="shared" si="61"/>
        <v>35817.163173094341</v>
      </c>
      <c r="M59" s="144">
        <f t="shared" si="62"/>
        <v>33365.030037489087</v>
      </c>
      <c r="N59" s="46"/>
      <c r="O59" s="40"/>
      <c r="P59" s="40">
        <v>2.7674999999999894E-2</v>
      </c>
      <c r="Q59" s="40">
        <v>2.4622499999999992E-2</v>
      </c>
      <c r="R59" s="42">
        <v>2.1570000000000089E-2</v>
      </c>
      <c r="S59" s="65"/>
      <c r="T59" s="26">
        <v>2057</v>
      </c>
      <c r="U59" s="27">
        <f t="shared" si="63"/>
        <v>57346</v>
      </c>
      <c r="V59" s="322"/>
      <c r="W59" s="273"/>
      <c r="X59" s="273">
        <f t="shared" si="80"/>
        <v>1717.1863147510792</v>
      </c>
      <c r="Y59" s="273">
        <f t="shared" si="65"/>
        <v>1599.9332327355939</v>
      </c>
      <c r="Z59" s="323">
        <f t="shared" si="66"/>
        <v>1490.3977769043502</v>
      </c>
      <c r="AA59" s="140"/>
      <c r="AB59" s="248"/>
      <c r="AC59" s="248">
        <f t="shared" si="67"/>
        <v>20606.235777012949</v>
      </c>
      <c r="AD59" s="248">
        <f t="shared" si="68"/>
        <v>19199.198792827126</v>
      </c>
      <c r="AE59" s="268">
        <f t="shared" si="69"/>
        <v>17884.773322852201</v>
      </c>
      <c r="AF59" s="328"/>
      <c r="AG59" s="248"/>
      <c r="AH59" s="248">
        <f t="shared" si="70"/>
        <v>2052.4168805136705</v>
      </c>
      <c r="AI59" s="248">
        <f t="shared" si="71"/>
        <v>1912.2735525861372</v>
      </c>
      <c r="AJ59" s="268">
        <f t="shared" si="72"/>
        <v>1781.3544923585948</v>
      </c>
      <c r="AK59" s="328"/>
      <c r="AL59" s="248"/>
      <c r="AM59" s="248">
        <f t="shared" si="73"/>
        <v>24629.002566164047</v>
      </c>
      <c r="AN59" s="248">
        <f t="shared" si="74"/>
        <v>22947.282631033646</v>
      </c>
      <c r="AO59" s="268">
        <f t="shared" si="75"/>
        <v>21376.253908303137</v>
      </c>
      <c r="AP59" s="276">
        <f t="shared" si="31"/>
        <v>2338.4122659468053</v>
      </c>
      <c r="AQ59" s="274">
        <f>AQ58*(1+Revalo_RB!$H118)</f>
        <v>28060.947191361665</v>
      </c>
      <c r="AR59" s="328"/>
      <c r="AS59" s="248"/>
      <c r="AT59" s="248">
        <f t="shared" si="44"/>
        <v>2007.4323290645136</v>
      </c>
      <c r="AU59" s="248">
        <f t="shared" si="45"/>
        <v>1870.3606406295521</v>
      </c>
      <c r="AV59" s="268">
        <f t="shared" si="46"/>
        <v>1742.3110438411379</v>
      </c>
      <c r="AW59" s="140"/>
      <c r="AX59" s="248"/>
      <c r="AY59" s="248">
        <f t="shared" si="32"/>
        <v>24089.187948774164</v>
      </c>
      <c r="AZ59" s="248">
        <f t="shared" si="33"/>
        <v>22444.327687554625</v>
      </c>
      <c r="BA59" s="274">
        <f t="shared" si="34"/>
        <v>20907.732526093656</v>
      </c>
      <c r="BB59" s="328"/>
      <c r="BC59" s="248"/>
      <c r="BD59" s="248">
        <f t="shared" si="76"/>
        <v>2007.4323290645136</v>
      </c>
      <c r="BE59" s="248">
        <f t="shared" si="47"/>
        <v>1870.3606406295521</v>
      </c>
      <c r="BF59" s="268">
        <f t="shared" si="48"/>
        <v>1742.3110438411379</v>
      </c>
      <c r="BG59" s="140"/>
      <c r="BH59" s="248"/>
      <c r="BI59" s="248">
        <f t="shared" si="49"/>
        <v>24089.187948774164</v>
      </c>
      <c r="BJ59" s="248">
        <f t="shared" si="50"/>
        <v>22444.327687554633</v>
      </c>
      <c r="BK59" s="281">
        <f t="shared" si="51"/>
        <v>20907.732526093656</v>
      </c>
      <c r="BL59" s="252"/>
      <c r="BM59" s="248"/>
      <c r="BN59" s="248">
        <f t="shared" si="77"/>
        <v>2723.5369290489912</v>
      </c>
      <c r="BO59" s="248">
        <f t="shared" si="78"/>
        <v>2537.5681170623452</v>
      </c>
      <c r="BP59" s="252">
        <f t="shared" si="79"/>
        <v>2363.8398172069769</v>
      </c>
      <c r="BQ59" s="328"/>
      <c r="BR59" s="248"/>
      <c r="BS59" s="248">
        <f t="shared" si="53"/>
        <v>32682.443148587892</v>
      </c>
      <c r="BT59" s="248">
        <f t="shared" si="54"/>
        <v>30450.817404748141</v>
      </c>
      <c r="BU59" s="335">
        <f t="shared" si="55"/>
        <v>28366.077806483725</v>
      </c>
    </row>
    <row r="60" spans="2:73" x14ac:dyDescent="0.25">
      <c r="B60" s="23">
        <v>2058</v>
      </c>
      <c r="C60" s="27">
        <f t="shared" si="56"/>
        <v>57711</v>
      </c>
      <c r="D60" s="66"/>
      <c r="E60" s="67"/>
      <c r="F60" s="67">
        <f t="shared" si="57"/>
        <v>3292.1627023582009</v>
      </c>
      <c r="G60" s="67">
        <f t="shared" si="58"/>
        <v>3058.2559394436544</v>
      </c>
      <c r="H60" s="144">
        <f t="shared" si="59"/>
        <v>2840.3928112831441</v>
      </c>
      <c r="I60" s="66"/>
      <c r="J60" s="67"/>
      <c r="K60" s="67">
        <f t="shared" si="60"/>
        <v>39505.952428298413</v>
      </c>
      <c r="L60" s="67">
        <f t="shared" si="61"/>
        <v>36699.071273323854</v>
      </c>
      <c r="M60" s="144">
        <f t="shared" si="62"/>
        <v>34084.71373539773</v>
      </c>
      <c r="N60" s="46"/>
      <c r="O60" s="40"/>
      <c r="P60" s="40">
        <v>2.7674999999999894E-2</v>
      </c>
      <c r="Q60" s="40">
        <v>2.4622499999999992E-2</v>
      </c>
      <c r="R60" s="42">
        <v>2.1570000000000089E-2</v>
      </c>
      <c r="S60" s="65"/>
      <c r="T60" s="26">
        <v>2058</v>
      </c>
      <c r="U60" s="27">
        <f t="shared" si="63"/>
        <v>57711</v>
      </c>
      <c r="V60" s="322"/>
      <c r="W60" s="273"/>
      <c r="X60" s="273">
        <f t="shared" si="80"/>
        <v>1764.7094460118151</v>
      </c>
      <c r="Y60" s="273">
        <f t="shared" si="65"/>
        <v>1639.327588758626</v>
      </c>
      <c r="Z60" s="323">
        <f t="shared" si="66"/>
        <v>1522.5456569521768</v>
      </c>
      <c r="AA60" s="140"/>
      <c r="AB60" s="248"/>
      <c r="AC60" s="248">
        <f t="shared" si="67"/>
        <v>21176.513352141781</v>
      </c>
      <c r="AD60" s="248">
        <f t="shared" si="68"/>
        <v>19671.931065103512</v>
      </c>
      <c r="AE60" s="268">
        <f t="shared" si="69"/>
        <v>18270.547883426123</v>
      </c>
      <c r="AF60" s="328"/>
      <c r="AG60" s="248"/>
      <c r="AH60" s="248">
        <f t="shared" si="70"/>
        <v>2109.217517681886</v>
      </c>
      <c r="AI60" s="248">
        <f t="shared" si="71"/>
        <v>1959.3585081346894</v>
      </c>
      <c r="AJ60" s="268">
        <f t="shared" si="72"/>
        <v>1819.77830875877</v>
      </c>
      <c r="AK60" s="328"/>
      <c r="AL60" s="248"/>
      <c r="AM60" s="248">
        <f t="shared" si="73"/>
        <v>25310.610212182633</v>
      </c>
      <c r="AN60" s="248">
        <f t="shared" si="74"/>
        <v>23512.302097616273</v>
      </c>
      <c r="AO60" s="268">
        <f t="shared" si="75"/>
        <v>21837.339705105238</v>
      </c>
      <c r="AP60" s="276">
        <f t="shared" si="31"/>
        <v>2379.3344806008749</v>
      </c>
      <c r="AQ60" s="274">
        <f>AQ59*(1+Revalo_RB!$H119)</f>
        <v>28552.013767210497</v>
      </c>
      <c r="AR60" s="328"/>
      <c r="AS60" s="248"/>
      <c r="AT60" s="248">
        <f t="shared" si="44"/>
        <v>2062.9880187713738</v>
      </c>
      <c r="AU60" s="248">
        <f t="shared" si="45"/>
        <v>1916.4135955034533</v>
      </c>
      <c r="AV60" s="268">
        <f t="shared" si="46"/>
        <v>1779.8926930567914</v>
      </c>
      <c r="AW60" s="140"/>
      <c r="AX60" s="248"/>
      <c r="AY60" s="248">
        <f t="shared" si="32"/>
        <v>24755.856225256488</v>
      </c>
      <c r="AZ60" s="248">
        <f t="shared" si="33"/>
        <v>22996.963146041438</v>
      </c>
      <c r="BA60" s="274">
        <f t="shared" si="34"/>
        <v>21358.712316681496</v>
      </c>
      <c r="BB60" s="328"/>
      <c r="BC60" s="248"/>
      <c r="BD60" s="248">
        <f t="shared" si="76"/>
        <v>2062.9880187713738</v>
      </c>
      <c r="BE60" s="248">
        <f t="shared" si="47"/>
        <v>1916.4135955034533</v>
      </c>
      <c r="BF60" s="268">
        <f t="shared" si="48"/>
        <v>1779.8926930567914</v>
      </c>
      <c r="BG60" s="140"/>
      <c r="BH60" s="248"/>
      <c r="BI60" s="248">
        <f t="shared" si="49"/>
        <v>24755.856225256484</v>
      </c>
      <c r="BJ60" s="248">
        <f t="shared" si="50"/>
        <v>22996.963146041446</v>
      </c>
      <c r="BK60" s="281">
        <f t="shared" si="51"/>
        <v>21358.712316681496</v>
      </c>
      <c r="BL60" s="252"/>
      <c r="BM60" s="248"/>
      <c r="BN60" s="248">
        <f t="shared" si="77"/>
        <v>2798.9108135604215</v>
      </c>
      <c r="BO60" s="248">
        <f t="shared" si="78"/>
        <v>2600.0493880247127</v>
      </c>
      <c r="BP60" s="252">
        <f t="shared" si="79"/>
        <v>2414.8278420641318</v>
      </c>
      <c r="BQ60" s="328"/>
      <c r="BR60" s="248"/>
      <c r="BS60" s="248">
        <f t="shared" si="53"/>
        <v>33586.929762725056</v>
      </c>
      <c r="BT60" s="248">
        <f t="shared" si="54"/>
        <v>31200.592656296551</v>
      </c>
      <c r="BU60" s="335">
        <f t="shared" si="55"/>
        <v>28977.934104769582</v>
      </c>
    </row>
    <row r="61" spans="2:73" x14ac:dyDescent="0.25">
      <c r="B61" s="23">
        <v>2059</v>
      </c>
      <c r="C61" s="27">
        <f t="shared" si="56"/>
        <v>58076</v>
      </c>
      <c r="D61" s="66"/>
      <c r="E61" s="67"/>
      <c r="F61" s="67">
        <f t="shared" si="57"/>
        <v>3383.2733051459645</v>
      </c>
      <c r="G61" s="67">
        <f t="shared" si="58"/>
        <v>3133.5578463126049</v>
      </c>
      <c r="H61" s="144">
        <f t="shared" si="59"/>
        <v>2901.6600842225216</v>
      </c>
      <c r="I61" s="66"/>
      <c r="J61" s="67"/>
      <c r="K61" s="67">
        <f t="shared" si="60"/>
        <v>40599.279661751571</v>
      </c>
      <c r="L61" s="67">
        <f t="shared" si="61"/>
        <v>37602.694155751262</v>
      </c>
      <c r="M61" s="144">
        <f t="shared" si="62"/>
        <v>34819.921010670259</v>
      </c>
      <c r="N61" s="46"/>
      <c r="O61" s="40"/>
      <c r="P61" s="40">
        <v>2.7675000000000116E-2</v>
      </c>
      <c r="Q61" s="40">
        <v>2.462249999999977E-2</v>
      </c>
      <c r="R61" s="42">
        <v>2.1570000000000089E-2</v>
      </c>
      <c r="S61" s="65"/>
      <c r="T61" s="26">
        <v>2059</v>
      </c>
      <c r="U61" s="27">
        <f t="shared" si="63"/>
        <v>58076</v>
      </c>
      <c r="V61" s="322"/>
      <c r="W61" s="273"/>
      <c r="X61" s="273">
        <f t="shared" si="80"/>
        <v>1813.5477799301923</v>
      </c>
      <c r="Y61" s="273">
        <f t="shared" si="65"/>
        <v>1679.691932312835</v>
      </c>
      <c r="Z61" s="323">
        <f t="shared" si="66"/>
        <v>1555.3869667726356</v>
      </c>
      <c r="AA61" s="140"/>
      <c r="AB61" s="248"/>
      <c r="AC61" s="248">
        <f t="shared" si="67"/>
        <v>21762.573359162307</v>
      </c>
      <c r="AD61" s="248">
        <f t="shared" si="68"/>
        <v>20156.30318775402</v>
      </c>
      <c r="AE61" s="268">
        <f t="shared" si="69"/>
        <v>18664.643601271626</v>
      </c>
      <c r="AF61" s="328"/>
      <c r="AG61" s="248"/>
      <c r="AH61" s="248">
        <f t="shared" si="70"/>
        <v>2167.5901124837324</v>
      </c>
      <c r="AI61" s="248">
        <f t="shared" si="71"/>
        <v>2007.6028130012353</v>
      </c>
      <c r="AJ61" s="268">
        <f t="shared" si="72"/>
        <v>1859.0309268786968</v>
      </c>
      <c r="AK61" s="328"/>
      <c r="AL61" s="248"/>
      <c r="AM61" s="248">
        <f t="shared" si="73"/>
        <v>26011.081349804786</v>
      </c>
      <c r="AN61" s="248">
        <f t="shared" si="74"/>
        <v>24091.233756014823</v>
      </c>
      <c r="AO61" s="268">
        <f t="shared" si="75"/>
        <v>22308.371122544362</v>
      </c>
      <c r="AP61" s="276">
        <f t="shared" si="31"/>
        <v>2420.9728340113902</v>
      </c>
      <c r="AQ61" s="274">
        <f>AQ60*(1+Revalo_RB!$H120)</f>
        <v>29051.674008136684</v>
      </c>
      <c r="AR61" s="328"/>
      <c r="AS61" s="248"/>
      <c r="AT61" s="248">
        <f t="shared" si="44"/>
        <v>2120.0812121908721</v>
      </c>
      <c r="AU61" s="248">
        <f t="shared" si="45"/>
        <v>1963.6004892587364</v>
      </c>
      <c r="AV61" s="268">
        <f t="shared" si="46"/>
        <v>1818.2849784460266</v>
      </c>
      <c r="AW61" s="140"/>
      <c r="AX61" s="248"/>
      <c r="AY61" s="248">
        <f t="shared" si="32"/>
        <v>25440.974546290465</v>
      </c>
      <c r="AZ61" s="248">
        <f t="shared" si="33"/>
        <v>23563.205871104838</v>
      </c>
      <c r="BA61" s="274">
        <f t="shared" si="34"/>
        <v>21819.419741352318</v>
      </c>
      <c r="BB61" s="328"/>
      <c r="BC61" s="248"/>
      <c r="BD61" s="248">
        <f t="shared" si="76"/>
        <v>2120.0812121908721</v>
      </c>
      <c r="BE61" s="248">
        <f t="shared" si="47"/>
        <v>1963.6004892587364</v>
      </c>
      <c r="BF61" s="268">
        <f t="shared" si="48"/>
        <v>1818.2849784460266</v>
      </c>
      <c r="BG61" s="140"/>
      <c r="BH61" s="248"/>
      <c r="BI61" s="248">
        <f t="shared" si="49"/>
        <v>25440.974546290458</v>
      </c>
      <c r="BJ61" s="248">
        <f t="shared" si="50"/>
        <v>23563.205871104845</v>
      </c>
      <c r="BK61" s="281">
        <f t="shared" si="51"/>
        <v>21819.419741352318</v>
      </c>
      <c r="BL61" s="252"/>
      <c r="BM61" s="248"/>
      <c r="BN61" s="248">
        <f t="shared" si="77"/>
        <v>2876.3706703257062</v>
      </c>
      <c r="BO61" s="248">
        <f t="shared" si="78"/>
        <v>2664.0691040813504</v>
      </c>
      <c r="BP61" s="252">
        <f t="shared" si="79"/>
        <v>2466.9156786174553</v>
      </c>
      <c r="BQ61" s="328"/>
      <c r="BR61" s="248"/>
      <c r="BS61" s="248">
        <f t="shared" si="53"/>
        <v>34516.448043908473</v>
      </c>
      <c r="BT61" s="248">
        <f t="shared" si="54"/>
        <v>31968.829248976206</v>
      </c>
      <c r="BU61" s="335">
        <f t="shared" si="55"/>
        <v>29602.988143409464</v>
      </c>
    </row>
    <row r="62" spans="2:73" x14ac:dyDescent="0.25">
      <c r="B62" s="23">
        <v>2060</v>
      </c>
      <c r="C62" s="27">
        <f t="shared" si="56"/>
        <v>58441</v>
      </c>
      <c r="D62" s="66"/>
      <c r="E62" s="67"/>
      <c r="F62" s="67">
        <f t="shared" si="57"/>
        <v>3476.9053938658794</v>
      </c>
      <c r="G62" s="67">
        <f t="shared" si="58"/>
        <v>3210.7138743834371</v>
      </c>
      <c r="H62" s="144">
        <f t="shared" si="59"/>
        <v>2964.2488922392017</v>
      </c>
      <c r="I62" s="66"/>
      <c r="J62" s="67"/>
      <c r="K62" s="67">
        <f t="shared" si="60"/>
        <v>41722.864726390551</v>
      </c>
      <c r="L62" s="67">
        <f t="shared" si="61"/>
        <v>38528.566492601247</v>
      </c>
      <c r="M62" s="144">
        <f t="shared" si="62"/>
        <v>35570.986706870419</v>
      </c>
      <c r="N62" s="46"/>
      <c r="O62" s="40"/>
      <c r="P62" s="40">
        <v>2.7675000000000116E-2</v>
      </c>
      <c r="Q62" s="40">
        <v>2.4622499999999992E-2</v>
      </c>
      <c r="R62" s="42">
        <v>2.1570000000000089E-2</v>
      </c>
      <c r="S62" s="65"/>
      <c r="T62" s="26">
        <v>2060</v>
      </c>
      <c r="U62" s="27">
        <f t="shared" si="63"/>
        <v>58441</v>
      </c>
      <c r="V62" s="322"/>
      <c r="W62" s="273"/>
      <c r="X62" s="273">
        <f t="shared" si="80"/>
        <v>1863.7377147397603</v>
      </c>
      <c r="Y62" s="273">
        <f t="shared" si="65"/>
        <v>1721.050146916208</v>
      </c>
      <c r="Z62" s="323">
        <f t="shared" si="66"/>
        <v>1588.9366636459215</v>
      </c>
      <c r="AA62" s="140"/>
      <c r="AB62" s="248"/>
      <c r="AC62" s="248">
        <f t="shared" si="67"/>
        <v>22364.852576877125</v>
      </c>
      <c r="AD62" s="248">
        <f t="shared" si="68"/>
        <v>20652.601762994494</v>
      </c>
      <c r="AE62" s="268">
        <f t="shared" si="69"/>
        <v>19067.239963751057</v>
      </c>
      <c r="AF62" s="328"/>
      <c r="AG62" s="248"/>
      <c r="AH62" s="248">
        <f t="shared" si="70"/>
        <v>2227.57816884672</v>
      </c>
      <c r="AI62" s="248">
        <f t="shared" si="71"/>
        <v>2057.035013264358</v>
      </c>
      <c r="AJ62" s="268">
        <f t="shared" si="72"/>
        <v>1899.1302239714705</v>
      </c>
      <c r="AK62" s="328"/>
      <c r="AL62" s="248"/>
      <c r="AM62" s="248">
        <f t="shared" si="73"/>
        <v>26730.938026160642</v>
      </c>
      <c r="AN62" s="248">
        <f t="shared" si="74"/>
        <v>24684.420159172296</v>
      </c>
      <c r="AO62" s="268">
        <f t="shared" si="75"/>
        <v>22789.562687657646</v>
      </c>
      <c r="AP62" s="276">
        <f t="shared" si="31"/>
        <v>2463.33985860659</v>
      </c>
      <c r="AQ62" s="274">
        <f>AQ61*(1+Revalo_RB!$H121)</f>
        <v>29560.078303279079</v>
      </c>
      <c r="AR62" s="328"/>
      <c r="AS62" s="248"/>
      <c r="AT62" s="248">
        <f t="shared" si="44"/>
        <v>2178.7544597382548</v>
      </c>
      <c r="AU62" s="248">
        <f t="shared" si="45"/>
        <v>2011.9492423055096</v>
      </c>
      <c r="AV62" s="268">
        <f t="shared" si="46"/>
        <v>1857.5053854311075</v>
      </c>
      <c r="AW62" s="140"/>
      <c r="AX62" s="248"/>
      <c r="AY62" s="248">
        <f t="shared" si="32"/>
        <v>26145.053516859058</v>
      </c>
      <c r="AZ62" s="248">
        <f t="shared" si="33"/>
        <v>24143.390907666115</v>
      </c>
      <c r="BA62" s="274">
        <f t="shared" si="34"/>
        <v>22290.064625173291</v>
      </c>
      <c r="BB62" s="328"/>
      <c r="BC62" s="248"/>
      <c r="BD62" s="248">
        <f t="shared" si="76"/>
        <v>2178.7544597382548</v>
      </c>
      <c r="BE62" s="248">
        <f t="shared" si="47"/>
        <v>2011.9492423055096</v>
      </c>
      <c r="BF62" s="268">
        <f t="shared" si="48"/>
        <v>1857.5053854311075</v>
      </c>
      <c r="BG62" s="140"/>
      <c r="BH62" s="248"/>
      <c r="BI62" s="248">
        <f t="shared" si="49"/>
        <v>26145.05351685905</v>
      </c>
      <c r="BJ62" s="248">
        <f t="shared" si="50"/>
        <v>24143.390907666122</v>
      </c>
      <c r="BK62" s="281">
        <f t="shared" si="51"/>
        <v>22290.064625173291</v>
      </c>
      <c r="BL62" s="252"/>
      <c r="BM62" s="248"/>
      <c r="BN62" s="248">
        <f t="shared" si="77"/>
        <v>2955.9742286269702</v>
      </c>
      <c r="BO62" s="248">
        <f t="shared" si="78"/>
        <v>2729.6651455965934</v>
      </c>
      <c r="BP62" s="252">
        <f t="shared" si="79"/>
        <v>2520.127049805234</v>
      </c>
      <c r="BQ62" s="328"/>
      <c r="BR62" s="248"/>
      <c r="BS62" s="248">
        <f t="shared" si="53"/>
        <v>35471.690743523643</v>
      </c>
      <c r="BT62" s="248">
        <f t="shared" si="54"/>
        <v>32755.981747159123</v>
      </c>
      <c r="BU62" s="335">
        <f t="shared" si="55"/>
        <v>30241.52459766281</v>
      </c>
    </row>
    <row r="63" spans="2:73" x14ac:dyDescent="0.25">
      <c r="B63" s="23">
        <v>2061</v>
      </c>
      <c r="C63" s="27">
        <f t="shared" si="56"/>
        <v>58807</v>
      </c>
      <c r="D63" s="66"/>
      <c r="E63" s="67"/>
      <c r="F63" s="67">
        <f t="shared" si="57"/>
        <v>3573.1287506411181</v>
      </c>
      <c r="G63" s="67">
        <f t="shared" si="58"/>
        <v>3289.7696767554426</v>
      </c>
      <c r="H63" s="144">
        <f t="shared" si="59"/>
        <v>3028.1877408448008</v>
      </c>
      <c r="I63" s="66"/>
      <c r="J63" s="67"/>
      <c r="K63" s="67">
        <f t="shared" si="60"/>
        <v>42877.545007693421</v>
      </c>
      <c r="L63" s="67">
        <f t="shared" si="61"/>
        <v>39477.236121065311</v>
      </c>
      <c r="M63" s="144">
        <f t="shared" si="62"/>
        <v>36338.252890137606</v>
      </c>
      <c r="N63" s="46"/>
      <c r="O63" s="40"/>
      <c r="P63" s="40">
        <v>2.7675000000000116E-2</v>
      </c>
      <c r="Q63" s="40">
        <v>2.462249999999977E-2</v>
      </c>
      <c r="R63" s="42">
        <v>2.1569999999999867E-2</v>
      </c>
      <c r="S63" s="65"/>
      <c r="T63" s="26">
        <v>2061</v>
      </c>
      <c r="U63" s="27">
        <f t="shared" si="63"/>
        <v>58807</v>
      </c>
      <c r="V63" s="322"/>
      <c r="W63" s="273"/>
      <c r="X63" s="273">
        <f t="shared" si="80"/>
        <v>1915.3166559951835</v>
      </c>
      <c r="Y63" s="273">
        <f t="shared" si="65"/>
        <v>1763.4267041586518</v>
      </c>
      <c r="Z63" s="323">
        <f t="shared" si="66"/>
        <v>1623.2100274807638</v>
      </c>
      <c r="AA63" s="140"/>
      <c r="AB63" s="248"/>
      <c r="AC63" s="248">
        <f t="shared" si="67"/>
        <v>22983.799871942203</v>
      </c>
      <c r="AD63" s="248">
        <f t="shared" si="68"/>
        <v>21161.120449903821</v>
      </c>
      <c r="AE63" s="268">
        <f t="shared" si="69"/>
        <v>19478.520329769166</v>
      </c>
      <c r="AF63" s="328"/>
      <c r="AG63" s="248"/>
      <c r="AH63" s="248">
        <f t="shared" si="70"/>
        <v>2289.2263946695534</v>
      </c>
      <c r="AI63" s="248">
        <f t="shared" si="71"/>
        <v>2107.6843578784592</v>
      </c>
      <c r="AJ63" s="268">
        <f t="shared" si="72"/>
        <v>1940.0944629025348</v>
      </c>
      <c r="AK63" s="328"/>
      <c r="AL63" s="248"/>
      <c r="AM63" s="248">
        <f t="shared" si="73"/>
        <v>27470.716736034643</v>
      </c>
      <c r="AN63" s="248">
        <f t="shared" si="74"/>
        <v>25292.21229454151</v>
      </c>
      <c r="AO63" s="268">
        <f t="shared" si="75"/>
        <v>23281.13355483042</v>
      </c>
      <c r="AP63" s="276">
        <f t="shared" si="31"/>
        <v>2506.4483061322053</v>
      </c>
      <c r="AQ63" s="274">
        <f>AQ62*(1+Revalo_RB!$H122)</f>
        <v>30077.379673586463</v>
      </c>
      <c r="AR63" s="328"/>
      <c r="AS63" s="248"/>
      <c r="AT63" s="248">
        <f t="shared" si="44"/>
        <v>2239.0514894115113</v>
      </c>
      <c r="AU63" s="248">
        <f t="shared" si="45"/>
        <v>2061.4884625241766</v>
      </c>
      <c r="AV63" s="268">
        <f t="shared" si="46"/>
        <v>1897.5717765948564</v>
      </c>
      <c r="AW63" s="140"/>
      <c r="AX63" s="248"/>
      <c r="AY63" s="248">
        <f t="shared" si="32"/>
        <v>26868.617872938135</v>
      </c>
      <c r="AZ63" s="248">
        <f t="shared" si="33"/>
        <v>24737.861550290119</v>
      </c>
      <c r="BA63" s="274">
        <f t="shared" si="34"/>
        <v>22770.861319138276</v>
      </c>
      <c r="BB63" s="328"/>
      <c r="BC63" s="248"/>
      <c r="BD63" s="248">
        <f t="shared" si="76"/>
        <v>2239.0514894115113</v>
      </c>
      <c r="BE63" s="248">
        <f t="shared" si="47"/>
        <v>2061.4884625241766</v>
      </c>
      <c r="BF63" s="268">
        <f t="shared" si="48"/>
        <v>1897.5717765948564</v>
      </c>
      <c r="BG63" s="140"/>
      <c r="BH63" s="248"/>
      <c r="BI63" s="248">
        <f t="shared" si="49"/>
        <v>26868.617872938128</v>
      </c>
      <c r="BJ63" s="248">
        <f t="shared" si="50"/>
        <v>24737.861550290127</v>
      </c>
      <c r="BK63" s="281">
        <f t="shared" si="51"/>
        <v>22770.861319138276</v>
      </c>
      <c r="BL63" s="252"/>
      <c r="BM63" s="248"/>
      <c r="BN63" s="248">
        <f t="shared" si="77"/>
        <v>3037.7808154042218</v>
      </c>
      <c r="BO63" s="248">
        <f t="shared" si="78"/>
        <v>2796.8763256440452</v>
      </c>
      <c r="BP63" s="252">
        <f t="shared" si="79"/>
        <v>2574.4861902695325</v>
      </c>
      <c r="BQ63" s="328"/>
      <c r="BR63" s="248"/>
      <c r="BS63" s="248">
        <f t="shared" si="53"/>
        <v>36453.369784850664</v>
      </c>
      <c r="BT63" s="248">
        <f t="shared" si="54"/>
        <v>33562.515907728543</v>
      </c>
      <c r="BU63" s="335">
        <f t="shared" si="55"/>
        <v>30893.834283234391</v>
      </c>
    </row>
    <row r="64" spans="2:73" x14ac:dyDescent="0.25">
      <c r="B64" s="23">
        <v>2062</v>
      </c>
      <c r="C64" s="27">
        <f t="shared" si="56"/>
        <v>59172</v>
      </c>
      <c r="D64" s="66"/>
      <c r="E64" s="67"/>
      <c r="F64" s="67">
        <f t="shared" si="57"/>
        <v>3672.0150888151115</v>
      </c>
      <c r="G64" s="67">
        <f t="shared" si="58"/>
        <v>3370.7720306213532</v>
      </c>
      <c r="H64" s="144">
        <f t="shared" si="59"/>
        <v>3093.5057504148235</v>
      </c>
      <c r="I64" s="66"/>
      <c r="J64" s="67"/>
      <c r="K64" s="67">
        <f t="shared" si="60"/>
        <v>44064.18106578134</v>
      </c>
      <c r="L64" s="67">
        <f t="shared" si="61"/>
        <v>40449.264367456242</v>
      </c>
      <c r="M64" s="144">
        <f t="shared" si="62"/>
        <v>37122.069004977879</v>
      </c>
      <c r="N64" s="46"/>
      <c r="O64" s="40"/>
      <c r="P64" s="40">
        <v>2.7675000000000116E-2</v>
      </c>
      <c r="Q64" s="40">
        <v>2.4622499999999992E-2</v>
      </c>
      <c r="R64" s="42">
        <v>2.1570000000000089E-2</v>
      </c>
      <c r="S64" s="65"/>
      <c r="T64" s="26">
        <v>2062</v>
      </c>
      <c r="U64" s="27">
        <f t="shared" si="63"/>
        <v>59172</v>
      </c>
      <c r="V64" s="322"/>
      <c r="W64" s="273"/>
      <c r="X64" s="273">
        <f t="shared" si="80"/>
        <v>1968.3230444498504</v>
      </c>
      <c r="Y64" s="273">
        <f t="shared" si="65"/>
        <v>1806.8466781817981</v>
      </c>
      <c r="Z64" s="323">
        <f t="shared" si="66"/>
        <v>1658.2226677735241</v>
      </c>
      <c r="AA64" s="140"/>
      <c r="AB64" s="248"/>
      <c r="AC64" s="248">
        <f t="shared" si="67"/>
        <v>23619.876533398205</v>
      </c>
      <c r="AD64" s="248">
        <f t="shared" si="68"/>
        <v>21682.160138181578</v>
      </c>
      <c r="AE64" s="268">
        <f t="shared" si="69"/>
        <v>19898.672013282288</v>
      </c>
      <c r="AF64" s="328"/>
      <c r="AG64" s="248"/>
      <c r="AH64" s="248">
        <f t="shared" si="70"/>
        <v>2352.5807351420335</v>
      </c>
      <c r="AI64" s="248">
        <f t="shared" si="71"/>
        <v>2159.5808159803214</v>
      </c>
      <c r="AJ64" s="268">
        <f t="shared" si="72"/>
        <v>1981.9423004673426</v>
      </c>
      <c r="AK64" s="328"/>
      <c r="AL64" s="248"/>
      <c r="AM64" s="248">
        <f t="shared" si="73"/>
        <v>28230.968821704402</v>
      </c>
      <c r="AN64" s="248">
        <f t="shared" si="74"/>
        <v>25914.969791763855</v>
      </c>
      <c r="AO64" s="268">
        <f t="shared" si="75"/>
        <v>23783.307605608112</v>
      </c>
      <c r="AP64" s="276">
        <f t="shared" si="31"/>
        <v>2550.311151489519</v>
      </c>
      <c r="AQ64" s="274">
        <f>AQ63*(1+Revalo_RB!$H123)</f>
        <v>30603.733817874228</v>
      </c>
      <c r="AR64" s="328"/>
      <c r="AS64" s="248"/>
      <c r="AT64" s="248">
        <f t="shared" si="44"/>
        <v>2301.0172393809748</v>
      </c>
      <c r="AU64" s="248">
        <f t="shared" si="45"/>
        <v>2112.2474621926781</v>
      </c>
      <c r="AV64" s="268">
        <f t="shared" si="46"/>
        <v>1938.5023998160075</v>
      </c>
      <c r="AW64" s="140"/>
      <c r="AX64" s="248"/>
      <c r="AY64" s="248">
        <f t="shared" si="32"/>
        <v>27612.2068725717</v>
      </c>
      <c r="AZ64" s="248">
        <f t="shared" si="33"/>
        <v>25346.969546312139</v>
      </c>
      <c r="BA64" s="274">
        <f t="shared" si="34"/>
        <v>23262.028797792089</v>
      </c>
      <c r="BB64" s="328"/>
      <c r="BC64" s="248"/>
      <c r="BD64" s="248">
        <f t="shared" si="76"/>
        <v>2301.0172393809748</v>
      </c>
      <c r="BE64" s="248">
        <f t="shared" si="47"/>
        <v>2112.2474621926781</v>
      </c>
      <c r="BF64" s="268">
        <f t="shared" si="48"/>
        <v>1938.5023998160075</v>
      </c>
      <c r="BG64" s="140"/>
      <c r="BH64" s="248"/>
      <c r="BI64" s="248">
        <f t="shared" si="49"/>
        <v>27612.206872571689</v>
      </c>
      <c r="BJ64" s="248">
        <f t="shared" si="50"/>
        <v>25346.969546312146</v>
      </c>
      <c r="BK64" s="281">
        <f t="shared" si="51"/>
        <v>23262.028797792089</v>
      </c>
      <c r="BL64" s="252"/>
      <c r="BM64" s="248"/>
      <c r="BN64" s="248">
        <f t="shared" si="77"/>
        <v>3121.851399470534</v>
      </c>
      <c r="BO64" s="248">
        <f t="shared" si="78"/>
        <v>2865.7424129722153</v>
      </c>
      <c r="BP64" s="252">
        <f t="shared" si="79"/>
        <v>2630.0178573936469</v>
      </c>
      <c r="BQ64" s="328"/>
      <c r="BR64" s="248"/>
      <c r="BS64" s="248">
        <f t="shared" si="53"/>
        <v>37462.21679364641</v>
      </c>
      <c r="BT64" s="248">
        <f t="shared" si="54"/>
        <v>34388.908955666586</v>
      </c>
      <c r="BU64" s="335">
        <f t="shared" si="55"/>
        <v>31560.214288723761</v>
      </c>
    </row>
    <row r="65" spans="2:73" x14ac:dyDescent="0.25">
      <c r="B65" s="23">
        <v>2063</v>
      </c>
      <c r="C65" s="27">
        <f t="shared" si="56"/>
        <v>59537</v>
      </c>
      <c r="D65" s="66"/>
      <c r="E65" s="67"/>
      <c r="F65" s="67">
        <f t="shared" si="57"/>
        <v>3773.6381063980702</v>
      </c>
      <c r="G65" s="67">
        <f t="shared" si="58"/>
        <v>3453.7688649453276</v>
      </c>
      <c r="H65" s="144">
        <f t="shared" si="59"/>
        <v>3160.2326694512717</v>
      </c>
      <c r="I65" s="66"/>
      <c r="J65" s="67"/>
      <c r="K65" s="67">
        <f t="shared" si="60"/>
        <v>45283.657276776845</v>
      </c>
      <c r="L65" s="67">
        <f t="shared" si="61"/>
        <v>41445.226379343934</v>
      </c>
      <c r="M65" s="144">
        <f t="shared" si="62"/>
        <v>37922.792033415259</v>
      </c>
      <c r="N65" s="46"/>
      <c r="O65" s="40"/>
      <c r="P65" s="40">
        <v>2.7675000000000116E-2</v>
      </c>
      <c r="Q65" s="40">
        <v>2.4622499999999992E-2</v>
      </c>
      <c r="R65" s="42">
        <v>2.1570000000000089E-2</v>
      </c>
      <c r="S65" s="65"/>
      <c r="T65" s="26">
        <v>2063</v>
      </c>
      <c r="U65" s="27">
        <f t="shared" si="63"/>
        <v>59537</v>
      </c>
      <c r="V65" s="322"/>
      <c r="W65" s="273"/>
      <c r="X65" s="273">
        <f t="shared" si="80"/>
        <v>2022.7963847050003</v>
      </c>
      <c r="Y65" s="273">
        <f t="shared" si="65"/>
        <v>1851.3357605153294</v>
      </c>
      <c r="Z65" s="323">
        <f t="shared" si="66"/>
        <v>1693.9905307173992</v>
      </c>
      <c r="AA65" s="140"/>
      <c r="AB65" s="248"/>
      <c r="AC65" s="248">
        <f t="shared" si="67"/>
        <v>24273.556616460002</v>
      </c>
      <c r="AD65" s="248">
        <f t="shared" si="68"/>
        <v>22216.029126183952</v>
      </c>
      <c r="AE65" s="268">
        <f t="shared" si="69"/>
        <v>20327.88636860879</v>
      </c>
      <c r="AF65" s="328"/>
      <c r="AG65" s="248"/>
      <c r="AH65" s="248">
        <f t="shared" si="70"/>
        <v>2417.6884069870894</v>
      </c>
      <c r="AI65" s="248">
        <f t="shared" si="71"/>
        <v>2212.7550946217971</v>
      </c>
      <c r="AJ65" s="268">
        <f t="shared" si="72"/>
        <v>2024.6927958884235</v>
      </c>
      <c r="AK65" s="328"/>
      <c r="AL65" s="248"/>
      <c r="AM65" s="248">
        <f t="shared" si="73"/>
        <v>29012.260883845072</v>
      </c>
      <c r="AN65" s="248">
        <f t="shared" si="74"/>
        <v>26553.061135461565</v>
      </c>
      <c r="AO65" s="268">
        <f t="shared" si="75"/>
        <v>24296.313550661082</v>
      </c>
      <c r="AP65" s="276">
        <f t="shared" si="31"/>
        <v>2594.9415966405859</v>
      </c>
      <c r="AQ65" s="274">
        <f>AQ64*(1+Revalo_RB!$H124)</f>
        <v>31139.299159687031</v>
      </c>
      <c r="AR65" s="328"/>
      <c r="AS65" s="248"/>
      <c r="AT65" s="248">
        <f t="shared" si="44"/>
        <v>2364.6978914808437</v>
      </c>
      <c r="AU65" s="248">
        <f t="shared" si="45"/>
        <v>2164.2562753305174</v>
      </c>
      <c r="AV65" s="268">
        <f t="shared" si="46"/>
        <v>1980.3158965800387</v>
      </c>
      <c r="AW65" s="140"/>
      <c r="AX65" s="248"/>
      <c r="AY65" s="248">
        <f t="shared" si="32"/>
        <v>28376.374697770127</v>
      </c>
      <c r="AZ65" s="248">
        <f t="shared" si="33"/>
        <v>25971.075303966209</v>
      </c>
      <c r="BA65" s="274">
        <f t="shared" si="34"/>
        <v>23763.790758960466</v>
      </c>
      <c r="BB65" s="328"/>
      <c r="BC65" s="248"/>
      <c r="BD65" s="248">
        <f t="shared" si="76"/>
        <v>2364.6978914808437</v>
      </c>
      <c r="BE65" s="248">
        <f t="shared" si="47"/>
        <v>2164.2562753305174</v>
      </c>
      <c r="BF65" s="268">
        <f t="shared" si="48"/>
        <v>1980.3158965800387</v>
      </c>
      <c r="BG65" s="140"/>
      <c r="BH65" s="248"/>
      <c r="BI65" s="248">
        <f t="shared" si="49"/>
        <v>28376.374697770116</v>
      </c>
      <c r="BJ65" s="248">
        <f t="shared" si="50"/>
        <v>25971.075303966216</v>
      </c>
      <c r="BK65" s="281">
        <f t="shared" si="51"/>
        <v>23763.790758960462</v>
      </c>
      <c r="BL65" s="252"/>
      <c r="BM65" s="248"/>
      <c r="BN65" s="248">
        <f t="shared" si="77"/>
        <v>3208.248636950882</v>
      </c>
      <c r="BO65" s="248">
        <f t="shared" si="78"/>
        <v>2936.3041555356235</v>
      </c>
      <c r="BP65" s="252">
        <f t="shared" si="79"/>
        <v>2686.7473425776279</v>
      </c>
      <c r="BQ65" s="328"/>
      <c r="BR65" s="248"/>
      <c r="BS65" s="248">
        <f t="shared" si="53"/>
        <v>38498.983643410582</v>
      </c>
      <c r="BT65" s="248">
        <f t="shared" si="54"/>
        <v>35235.649866427484</v>
      </c>
      <c r="BU65" s="335">
        <f t="shared" si="55"/>
        <v>32240.968110931535</v>
      </c>
    </row>
    <row r="66" spans="2:73" x14ac:dyDescent="0.25">
      <c r="B66" s="23">
        <v>2064</v>
      </c>
      <c r="C66" s="27">
        <f t="shared" si="56"/>
        <v>59902</v>
      </c>
      <c r="D66" s="66"/>
      <c r="E66" s="67"/>
      <c r="F66" s="67">
        <f t="shared" si="57"/>
        <v>3878.0735409926374</v>
      </c>
      <c r="G66" s="67">
        <f t="shared" si="58"/>
        <v>3538.8092888224437</v>
      </c>
      <c r="H66" s="144">
        <f t="shared" si="59"/>
        <v>3228.3988881313358</v>
      </c>
      <c r="I66" s="66"/>
      <c r="J66" s="67"/>
      <c r="K66" s="67">
        <f t="shared" si="60"/>
        <v>46536.882491911645</v>
      </c>
      <c r="L66" s="67">
        <f t="shared" si="61"/>
        <v>42465.711465869324</v>
      </c>
      <c r="M66" s="144">
        <f t="shared" si="62"/>
        <v>38740.786657576027</v>
      </c>
      <c r="N66" s="46"/>
      <c r="O66" s="40"/>
      <c r="P66" s="40">
        <v>2.7675000000000116E-2</v>
      </c>
      <c r="Q66" s="40">
        <v>2.4622499999999992E-2</v>
      </c>
      <c r="R66" s="42">
        <v>2.1570000000000089E-2</v>
      </c>
      <c r="S66" s="65"/>
      <c r="T66" s="26">
        <v>2064</v>
      </c>
      <c r="U66" s="27">
        <f t="shared" si="63"/>
        <v>59902</v>
      </c>
      <c r="V66" s="322"/>
      <c r="W66" s="273"/>
      <c r="X66" s="273">
        <f t="shared" si="80"/>
        <v>2078.7772746517112</v>
      </c>
      <c r="Y66" s="273">
        <f t="shared" si="65"/>
        <v>1896.920275278618</v>
      </c>
      <c r="Z66" s="323">
        <f t="shared" si="66"/>
        <v>1730.5299064649735</v>
      </c>
      <c r="AA66" s="140"/>
      <c r="AB66" s="248"/>
      <c r="AC66" s="248">
        <f t="shared" si="67"/>
        <v>24945.327295820534</v>
      </c>
      <c r="AD66" s="248">
        <f t="shared" si="68"/>
        <v>22763.043303343416</v>
      </c>
      <c r="AE66" s="268">
        <f t="shared" si="69"/>
        <v>20766.358877579682</v>
      </c>
      <c r="AF66" s="328"/>
      <c r="AG66" s="248"/>
      <c r="AH66" s="248">
        <f t="shared" si="70"/>
        <v>2484.5979336504574</v>
      </c>
      <c r="AI66" s="248">
        <f t="shared" si="71"/>
        <v>2267.2386569391224</v>
      </c>
      <c r="AJ66" s="268">
        <f t="shared" si="72"/>
        <v>2068.3654194957371</v>
      </c>
      <c r="AK66" s="328"/>
      <c r="AL66" s="248"/>
      <c r="AM66" s="248">
        <f t="shared" si="73"/>
        <v>29815.175203805491</v>
      </c>
      <c r="AN66" s="248">
        <f t="shared" si="74"/>
        <v>27206.863883269471</v>
      </c>
      <c r="AO66" s="268">
        <f t="shared" si="75"/>
        <v>24820.385033948845</v>
      </c>
      <c r="AP66" s="276">
        <f t="shared" si="31"/>
        <v>2640.3530745817966</v>
      </c>
      <c r="AQ66" s="274">
        <f>AQ65*(1+Revalo_RB!$H125)</f>
        <v>31684.236894981557</v>
      </c>
      <c r="AR66" s="328"/>
      <c r="AS66" s="248"/>
      <c r="AT66" s="248">
        <f t="shared" si="44"/>
        <v>2430.1409056275766</v>
      </c>
      <c r="AU66" s="248">
        <f t="shared" si="45"/>
        <v>2217.545675469843</v>
      </c>
      <c r="AV66" s="268">
        <f t="shared" si="46"/>
        <v>2023.0313104692705</v>
      </c>
      <c r="AW66" s="140"/>
      <c r="AX66" s="248"/>
      <c r="AY66" s="248">
        <f t="shared" si="32"/>
        <v>29161.690867530917</v>
      </c>
      <c r="AZ66" s="248">
        <f t="shared" si="33"/>
        <v>26610.548105638118</v>
      </c>
      <c r="BA66" s="274">
        <f t="shared" si="34"/>
        <v>24276.375725631246</v>
      </c>
      <c r="BB66" s="328"/>
      <c r="BC66" s="248"/>
      <c r="BD66" s="248">
        <f t="shared" si="76"/>
        <v>2430.1409056275766</v>
      </c>
      <c r="BE66" s="248">
        <f t="shared" si="47"/>
        <v>2217.545675469843</v>
      </c>
      <c r="BF66" s="268">
        <f t="shared" si="48"/>
        <v>2023.0313104692705</v>
      </c>
      <c r="BG66" s="140"/>
      <c r="BH66" s="248"/>
      <c r="BI66" s="248">
        <f t="shared" si="49"/>
        <v>29161.690867530906</v>
      </c>
      <c r="BJ66" s="248">
        <f t="shared" si="50"/>
        <v>26610.548105638121</v>
      </c>
      <c r="BK66" s="281">
        <f t="shared" si="51"/>
        <v>24276.375725631238</v>
      </c>
      <c r="BL66" s="252"/>
      <c r="BM66" s="248"/>
      <c r="BN66" s="248">
        <f t="shared" si="77"/>
        <v>3297.036917978498</v>
      </c>
      <c r="BO66" s="248">
        <f t="shared" si="78"/>
        <v>3008.6033046052994</v>
      </c>
      <c r="BP66" s="252">
        <f t="shared" si="79"/>
        <v>2744.7004827570277</v>
      </c>
      <c r="BQ66" s="328"/>
      <c r="BR66" s="248"/>
      <c r="BS66" s="248">
        <f t="shared" si="53"/>
        <v>39564.443015741977</v>
      </c>
      <c r="BT66" s="248">
        <f t="shared" si="54"/>
        <v>36103.239655263591</v>
      </c>
      <c r="BU66" s="335">
        <f t="shared" si="55"/>
        <v>32936.405793084334</v>
      </c>
    </row>
    <row r="67" spans="2:73" x14ac:dyDescent="0.25">
      <c r="B67" s="23">
        <v>2065</v>
      </c>
      <c r="C67" s="27">
        <f t="shared" si="56"/>
        <v>60268</v>
      </c>
      <c r="D67" s="66"/>
      <c r="E67" s="67"/>
      <c r="F67" s="67">
        <f t="shared" si="57"/>
        <v>3985.3992262396091</v>
      </c>
      <c r="G67" s="67">
        <f t="shared" si="58"/>
        <v>3625.9436205364741</v>
      </c>
      <c r="H67" s="144">
        <f t="shared" si="59"/>
        <v>3298.0354521483291</v>
      </c>
      <c r="I67" s="66"/>
      <c r="J67" s="67"/>
      <c r="K67" s="67">
        <f t="shared" si="60"/>
        <v>47824.790714875307</v>
      </c>
      <c r="L67" s="67">
        <f t="shared" si="61"/>
        <v>43511.323446437687</v>
      </c>
      <c r="M67" s="144">
        <f t="shared" si="62"/>
        <v>39576.425425779948</v>
      </c>
      <c r="N67" s="46"/>
      <c r="O67" s="40"/>
      <c r="P67" s="40">
        <v>2.7675000000000116E-2</v>
      </c>
      <c r="Q67" s="40">
        <v>2.4622499999999992E-2</v>
      </c>
      <c r="R67" s="42">
        <v>2.1570000000000089E-2</v>
      </c>
      <c r="S67" s="65"/>
      <c r="T67" s="26">
        <v>2065</v>
      </c>
      <c r="U67" s="27">
        <f t="shared" si="63"/>
        <v>60268</v>
      </c>
      <c r="V67" s="322"/>
      <c r="W67" s="273"/>
      <c r="X67" s="273">
        <f t="shared" si="80"/>
        <v>2136.3074357276978</v>
      </c>
      <c r="Y67" s="273">
        <f t="shared" si="65"/>
        <v>1943.6271947566659</v>
      </c>
      <c r="Z67" s="323">
        <f t="shared" si="66"/>
        <v>1767.857436547423</v>
      </c>
      <c r="AA67" s="140"/>
      <c r="AB67" s="248"/>
      <c r="AC67" s="248">
        <f t="shared" si="67"/>
        <v>25635.689228732372</v>
      </c>
      <c r="AD67" s="248">
        <f t="shared" si="68"/>
        <v>23323.526337079991</v>
      </c>
      <c r="AE67" s="268">
        <f t="shared" si="69"/>
        <v>21214.289238569076</v>
      </c>
      <c r="AF67" s="328"/>
      <c r="AG67" s="248"/>
      <c r="AH67" s="248">
        <f t="shared" si="70"/>
        <v>2553.3591814642341</v>
      </c>
      <c r="AI67" s="248">
        <f t="shared" si="71"/>
        <v>2323.0637407696058</v>
      </c>
      <c r="AJ67" s="268">
        <f t="shared" si="72"/>
        <v>2112.9800615942604</v>
      </c>
      <c r="AK67" s="328"/>
      <c r="AL67" s="248"/>
      <c r="AM67" s="248">
        <f t="shared" si="73"/>
        <v>30640.310177570809</v>
      </c>
      <c r="AN67" s="248">
        <f t="shared" si="74"/>
        <v>27876.76488923527</v>
      </c>
      <c r="AO67" s="268">
        <f t="shared" si="75"/>
        <v>25355.760739131125</v>
      </c>
      <c r="AP67" s="276">
        <f t="shared" si="31"/>
        <v>2686.5592533869781</v>
      </c>
      <c r="AQ67" s="274">
        <f>AQ66*(1+Revalo_RB!$H126)</f>
        <v>32238.711040643735</v>
      </c>
      <c r="AR67" s="328"/>
      <c r="AS67" s="248"/>
      <c r="AT67" s="248">
        <f t="shared" si="44"/>
        <v>2497.3950551908197</v>
      </c>
      <c r="AU67" s="248">
        <f t="shared" si="45"/>
        <v>2272.1471938640993</v>
      </c>
      <c r="AV67" s="268">
        <f t="shared" si="46"/>
        <v>2066.6680958360926</v>
      </c>
      <c r="AW67" s="140"/>
      <c r="AX67" s="248"/>
      <c r="AY67" s="248">
        <f t="shared" si="32"/>
        <v>29968.740662289838</v>
      </c>
      <c r="AZ67" s="248">
        <f t="shared" si="33"/>
        <v>27265.766326369194</v>
      </c>
      <c r="BA67" s="274">
        <f t="shared" si="34"/>
        <v>24800.017150033113</v>
      </c>
      <c r="BB67" s="328"/>
      <c r="BC67" s="248"/>
      <c r="BD67" s="248">
        <f t="shared" si="76"/>
        <v>2497.3950551908197</v>
      </c>
      <c r="BE67" s="248">
        <f t="shared" si="47"/>
        <v>2272.1471938640993</v>
      </c>
      <c r="BF67" s="268">
        <f t="shared" si="48"/>
        <v>2066.6680958360926</v>
      </c>
      <c r="BG67" s="140"/>
      <c r="BH67" s="248"/>
      <c r="BI67" s="248">
        <f t="shared" si="49"/>
        <v>29968.740662289827</v>
      </c>
      <c r="BJ67" s="248">
        <f t="shared" si="50"/>
        <v>27265.766326369197</v>
      </c>
      <c r="BK67" s="281">
        <f t="shared" si="51"/>
        <v>24800.017150033105</v>
      </c>
      <c r="BL67" s="252"/>
      <c r="BM67" s="248"/>
      <c r="BN67" s="248">
        <f t="shared" si="77"/>
        <v>3388.2824146835537</v>
      </c>
      <c r="BO67" s="248">
        <f t="shared" si="78"/>
        <v>3082.6826394729433</v>
      </c>
      <c r="BP67" s="252">
        <f t="shared" si="79"/>
        <v>2803.9036721700973</v>
      </c>
      <c r="BQ67" s="328"/>
      <c r="BR67" s="248"/>
      <c r="BS67" s="248">
        <f t="shared" si="53"/>
        <v>40659.388976202645</v>
      </c>
      <c r="BT67" s="248">
        <f t="shared" si="54"/>
        <v>36992.191673675319</v>
      </c>
      <c r="BU67" s="335">
        <f t="shared" si="55"/>
        <v>33646.844066041165</v>
      </c>
    </row>
    <row r="68" spans="2:73" x14ac:dyDescent="0.25">
      <c r="B68" s="23">
        <v>2066</v>
      </c>
      <c r="C68" s="27">
        <f t="shared" si="56"/>
        <v>60633</v>
      </c>
      <c r="D68" s="66"/>
      <c r="E68" s="67"/>
      <c r="F68" s="67">
        <f t="shared" si="57"/>
        <v>4095.6951498257908</v>
      </c>
      <c r="G68" s="67">
        <f t="shared" si="58"/>
        <v>3715.2234173331335</v>
      </c>
      <c r="H68" s="144">
        <f t="shared" si="59"/>
        <v>3369.174076851169</v>
      </c>
      <c r="I68" s="66"/>
      <c r="J68" s="67"/>
      <c r="K68" s="67">
        <f t="shared" si="60"/>
        <v>49148.341797909488</v>
      </c>
      <c r="L68" s="67">
        <f t="shared" si="61"/>
        <v>44582.681007997598</v>
      </c>
      <c r="M68" s="144">
        <f t="shared" si="62"/>
        <v>40430.088922214025</v>
      </c>
      <c r="N68" s="46"/>
      <c r="O68" s="40"/>
      <c r="P68" s="40">
        <v>2.7675000000000116E-2</v>
      </c>
      <c r="Q68" s="40">
        <v>2.4622499999999992E-2</v>
      </c>
      <c r="R68" s="42">
        <v>2.1570000000000089E-2</v>
      </c>
      <c r="S68" s="65"/>
      <c r="T68" s="26">
        <v>2066</v>
      </c>
      <c r="U68" s="27">
        <f t="shared" si="63"/>
        <v>60633</v>
      </c>
      <c r="V68" s="322"/>
      <c r="W68" s="273"/>
      <c r="X68" s="273">
        <f t="shared" si="80"/>
        <v>2195.4297440114619</v>
      </c>
      <c r="Y68" s="273">
        <f t="shared" si="65"/>
        <v>1991.4841553595618</v>
      </c>
      <c r="Z68" s="323">
        <f t="shared" si="66"/>
        <v>1805.990121453751</v>
      </c>
      <c r="AA68" s="140"/>
      <c r="AB68" s="248"/>
      <c r="AC68" s="248">
        <f t="shared" si="67"/>
        <v>26345.156928137541</v>
      </c>
      <c r="AD68" s="248">
        <f t="shared" si="68"/>
        <v>23897.809864314742</v>
      </c>
      <c r="AE68" s="268">
        <f t="shared" si="69"/>
        <v>21671.881457445012</v>
      </c>
      <c r="AF68" s="328"/>
      <c r="AG68" s="248"/>
      <c r="AH68" s="248">
        <f t="shared" si="70"/>
        <v>2624.023396811257</v>
      </c>
      <c r="AI68" s="248">
        <f t="shared" si="71"/>
        <v>2380.2633777267056</v>
      </c>
      <c r="AJ68" s="268">
        <f t="shared" si="72"/>
        <v>2158.557041522849</v>
      </c>
      <c r="AK68" s="328"/>
      <c r="AL68" s="248"/>
      <c r="AM68" s="248">
        <f t="shared" si="73"/>
        <v>31488.280761735085</v>
      </c>
      <c r="AN68" s="248">
        <f t="shared" si="74"/>
        <v>28563.160532720467</v>
      </c>
      <c r="AO68" s="268">
        <f t="shared" si="75"/>
        <v>25902.68449827419</v>
      </c>
      <c r="AP68" s="276">
        <f t="shared" si="31"/>
        <v>2733.5740403212499</v>
      </c>
      <c r="AQ68" s="274">
        <f>AQ67*(1+Revalo_RB!$H127)</f>
        <v>32802.888483855</v>
      </c>
      <c r="AR68" s="328"/>
      <c r="AS68" s="248"/>
      <c r="AT68" s="248">
        <f t="shared" si="44"/>
        <v>2566.5104633432261</v>
      </c>
      <c r="AU68" s="248">
        <f t="shared" si="45"/>
        <v>2328.0931381450182</v>
      </c>
      <c r="AV68" s="268">
        <f t="shared" si="46"/>
        <v>2111.2461266632777</v>
      </c>
      <c r="AW68" s="140"/>
      <c r="AX68" s="248"/>
      <c r="AY68" s="248">
        <f t="shared" si="32"/>
        <v>30798.125560118711</v>
      </c>
      <c r="AZ68" s="248">
        <f t="shared" si="33"/>
        <v>27937.117657740218</v>
      </c>
      <c r="BA68" s="274">
        <f t="shared" si="34"/>
        <v>25334.95351995933</v>
      </c>
      <c r="BB68" s="328"/>
      <c r="BC68" s="248"/>
      <c r="BD68" s="248">
        <f t="shared" si="76"/>
        <v>2566.5104633432261</v>
      </c>
      <c r="BE68" s="248">
        <f t="shared" si="47"/>
        <v>2328.0931381450182</v>
      </c>
      <c r="BF68" s="268">
        <f t="shared" si="48"/>
        <v>2111.2461266632777</v>
      </c>
      <c r="BG68" s="140"/>
      <c r="BH68" s="248"/>
      <c r="BI68" s="248">
        <f t="shared" si="49"/>
        <v>30798.1255601187</v>
      </c>
      <c r="BJ68" s="248">
        <f t="shared" si="50"/>
        <v>27937.117657740222</v>
      </c>
      <c r="BK68" s="281">
        <f t="shared" si="51"/>
        <v>25334.953519959323</v>
      </c>
      <c r="BL68" s="252"/>
      <c r="BM68" s="248"/>
      <c r="BN68" s="248">
        <f t="shared" si="77"/>
        <v>3482.0531305099212</v>
      </c>
      <c r="BO68" s="248">
        <f t="shared" si="78"/>
        <v>3158.585992763366</v>
      </c>
      <c r="BP68" s="252">
        <f t="shared" si="79"/>
        <v>2864.383874378806</v>
      </c>
      <c r="BQ68" s="328"/>
      <c r="BR68" s="248"/>
      <c r="BS68" s="248">
        <f t="shared" si="53"/>
        <v>41784.637566119054</v>
      </c>
      <c r="BT68" s="248">
        <f t="shared" si="54"/>
        <v>37903.03191316039</v>
      </c>
      <c r="BU68" s="335">
        <f t="shared" si="55"/>
        <v>34372.606492545674</v>
      </c>
    </row>
    <row r="69" spans="2:73" x14ac:dyDescent="0.25">
      <c r="B69" s="23">
        <v>2067</v>
      </c>
      <c r="C69" s="27">
        <f t="shared" si="56"/>
        <v>60998</v>
      </c>
      <c r="D69" s="66"/>
      <c r="E69" s="67"/>
      <c r="F69" s="67">
        <f t="shared" si="57"/>
        <v>4209.0435130972201</v>
      </c>
      <c r="G69" s="67">
        <f t="shared" si="58"/>
        <v>3806.7015059264195</v>
      </c>
      <c r="H69" s="144">
        <f t="shared" si="59"/>
        <v>3441.8471616888492</v>
      </c>
      <c r="I69" s="66"/>
      <c r="J69" s="67"/>
      <c r="K69" s="67">
        <f t="shared" si="60"/>
        <v>50508.522157166641</v>
      </c>
      <c r="L69" s="67">
        <f t="shared" si="61"/>
        <v>45680.418071117034</v>
      </c>
      <c r="M69" s="144">
        <f t="shared" si="62"/>
        <v>41302.16594026619</v>
      </c>
      <c r="N69" s="46"/>
      <c r="O69" s="40"/>
      <c r="P69" s="40">
        <v>2.7675000000000116E-2</v>
      </c>
      <c r="Q69" s="40">
        <v>2.4622500000000214E-2</v>
      </c>
      <c r="R69" s="42">
        <v>2.1570000000000089E-2</v>
      </c>
      <c r="S69" s="65"/>
      <c r="T69" s="26">
        <v>2067</v>
      </c>
      <c r="U69" s="27">
        <f t="shared" si="63"/>
        <v>60998</v>
      </c>
      <c r="V69" s="322"/>
      <c r="W69" s="273"/>
      <c r="X69" s="273">
        <f t="shared" si="80"/>
        <v>2256.1882621769792</v>
      </c>
      <c r="Y69" s="273">
        <f t="shared" si="65"/>
        <v>2040.5194739749031</v>
      </c>
      <c r="Z69" s="323">
        <f t="shared" si="66"/>
        <v>1844.9453283735086</v>
      </c>
      <c r="AA69" s="140"/>
      <c r="AB69" s="248"/>
      <c r="AC69" s="248">
        <f t="shared" si="67"/>
        <v>27074.25914612375</v>
      </c>
      <c r="AD69" s="248">
        <f t="shared" si="68"/>
        <v>24486.233687698837</v>
      </c>
      <c r="AE69" s="268">
        <f t="shared" si="69"/>
        <v>22139.343940482104</v>
      </c>
      <c r="AF69" s="328"/>
      <c r="AG69" s="248"/>
      <c r="AH69" s="248">
        <f t="shared" si="70"/>
        <v>2696.6432443180088</v>
      </c>
      <c r="AI69" s="248">
        <f t="shared" si="71"/>
        <v>2438.871412744782</v>
      </c>
      <c r="AJ69" s="268">
        <f t="shared" si="72"/>
        <v>2205.1171169084969</v>
      </c>
      <c r="AK69" s="328"/>
      <c r="AL69" s="248"/>
      <c r="AM69" s="248">
        <f t="shared" si="73"/>
        <v>32359.718931816104</v>
      </c>
      <c r="AN69" s="248">
        <f t="shared" si="74"/>
        <v>29266.456952937384</v>
      </c>
      <c r="AO69" s="268">
        <f t="shared" si="75"/>
        <v>26461.405402901961</v>
      </c>
      <c r="AP69" s="276">
        <f t="shared" si="31"/>
        <v>2781.4115860268721</v>
      </c>
      <c r="AQ69" s="274">
        <f>AQ68*(1+Revalo_RB!$H128)</f>
        <v>33376.939032322465</v>
      </c>
      <c r="AR69" s="328"/>
      <c r="AS69" s="248"/>
      <c r="AT69" s="248">
        <f t="shared" si="44"/>
        <v>2637.53864041625</v>
      </c>
      <c r="AU69" s="248">
        <f t="shared" si="45"/>
        <v>2385.4166114389946</v>
      </c>
      <c r="AV69" s="268">
        <f t="shared" si="46"/>
        <v>2156.7857056154048</v>
      </c>
      <c r="AW69" s="140"/>
      <c r="AX69" s="248"/>
      <c r="AY69" s="248">
        <f t="shared" si="32"/>
        <v>31650.463684995</v>
      </c>
      <c r="AZ69" s="248">
        <f t="shared" si="33"/>
        <v>28624.999337267935</v>
      </c>
      <c r="BA69" s="274">
        <f t="shared" si="34"/>
        <v>25881.428467384856</v>
      </c>
      <c r="BB69" s="328"/>
      <c r="BC69" s="248"/>
      <c r="BD69" s="248">
        <f t="shared" si="76"/>
        <v>2637.53864041625</v>
      </c>
      <c r="BE69" s="248">
        <f t="shared" si="47"/>
        <v>2385.4166114389946</v>
      </c>
      <c r="BF69" s="268">
        <f t="shared" si="48"/>
        <v>2156.7857056154048</v>
      </c>
      <c r="BG69" s="140"/>
      <c r="BH69" s="248"/>
      <c r="BI69" s="248">
        <f t="shared" si="49"/>
        <v>31650.463684994989</v>
      </c>
      <c r="BJ69" s="248">
        <f t="shared" si="50"/>
        <v>28624.999337267938</v>
      </c>
      <c r="BK69" s="281">
        <f t="shared" si="51"/>
        <v>25881.428467384849</v>
      </c>
      <c r="BL69" s="252"/>
      <c r="BM69" s="248"/>
      <c r="BN69" s="248">
        <f t="shared" si="77"/>
        <v>3578.4189508967834</v>
      </c>
      <c r="BO69" s="248">
        <f t="shared" si="78"/>
        <v>3236.3582763701829</v>
      </c>
      <c r="BP69" s="252">
        <f t="shared" si="79"/>
        <v>2926.1686345491576</v>
      </c>
      <c r="BQ69" s="328"/>
      <c r="BR69" s="248"/>
      <c r="BS69" s="248">
        <f t="shared" si="53"/>
        <v>42941.027410761402</v>
      </c>
      <c r="BT69" s="248">
        <f t="shared" si="54"/>
        <v>38836.299316442193</v>
      </c>
      <c r="BU69" s="335">
        <f t="shared" si="55"/>
        <v>35114.023614589889</v>
      </c>
    </row>
    <row r="70" spans="2:73" x14ac:dyDescent="0.25">
      <c r="B70" s="23">
        <v>2068</v>
      </c>
      <c r="C70" s="27">
        <f t="shared" si="56"/>
        <v>61363</v>
      </c>
      <c r="D70" s="66"/>
      <c r="E70" s="67"/>
      <c r="F70" s="67">
        <f t="shared" si="57"/>
        <v>4325.5287923221849</v>
      </c>
      <c r="G70" s="67">
        <f t="shared" si="58"/>
        <v>3900.4320137560926</v>
      </c>
      <c r="H70" s="144">
        <f t="shared" si="59"/>
        <v>3516.087804966478</v>
      </c>
      <c r="I70" s="66"/>
      <c r="J70" s="67"/>
      <c r="K70" s="67">
        <f t="shared" si="60"/>
        <v>51906.345507866223</v>
      </c>
      <c r="L70" s="67">
        <f t="shared" si="61"/>
        <v>46805.184165073108</v>
      </c>
      <c r="M70" s="144">
        <f t="shared" si="62"/>
        <v>42193.053659597732</v>
      </c>
      <c r="N70" s="46"/>
      <c r="O70" s="40"/>
      <c r="P70" s="40">
        <v>2.7674999999999894E-2</v>
      </c>
      <c r="Q70" s="40">
        <v>2.4622499999999992E-2</v>
      </c>
      <c r="R70" s="42">
        <v>2.1570000000000089E-2</v>
      </c>
      <c r="S70" s="65"/>
      <c r="T70" s="26">
        <v>2068</v>
      </c>
      <c r="U70" s="27">
        <f t="shared" si="63"/>
        <v>61363</v>
      </c>
      <c r="V70" s="322"/>
      <c r="W70" s="273"/>
      <c r="X70" s="273">
        <f t="shared" si="80"/>
        <v>2318.6282723327267</v>
      </c>
      <c r="Y70" s="273">
        <f t="shared" si="65"/>
        <v>2090.7621647228502</v>
      </c>
      <c r="Z70" s="323">
        <f t="shared" si="66"/>
        <v>1884.7407991065254</v>
      </c>
      <c r="AA70" s="140"/>
      <c r="AB70" s="248"/>
      <c r="AC70" s="248">
        <f t="shared" si="67"/>
        <v>27823.539267992721</v>
      </c>
      <c r="AD70" s="248">
        <f t="shared" si="68"/>
        <v>25089.145976674201</v>
      </c>
      <c r="AE70" s="268">
        <f t="shared" si="69"/>
        <v>22616.889589278304</v>
      </c>
      <c r="AF70" s="328"/>
      <c r="AG70" s="248"/>
      <c r="AH70" s="248">
        <f t="shared" si="70"/>
        <v>2771.2728461045094</v>
      </c>
      <c r="AI70" s="248">
        <f t="shared" si="71"/>
        <v>2498.9225241050904</v>
      </c>
      <c r="AJ70" s="268">
        <f t="shared" si="72"/>
        <v>2252.6814931202134</v>
      </c>
      <c r="AK70" s="328"/>
      <c r="AL70" s="248"/>
      <c r="AM70" s="248">
        <f t="shared" si="73"/>
        <v>33255.274153254111</v>
      </c>
      <c r="AN70" s="248">
        <f t="shared" si="74"/>
        <v>29987.070289261086</v>
      </c>
      <c r="AO70" s="268">
        <f t="shared" si="75"/>
        <v>27032.177917442561</v>
      </c>
      <c r="AP70" s="276">
        <f t="shared" si="31"/>
        <v>2830.0862887823423</v>
      </c>
      <c r="AQ70" s="274">
        <f>AQ69*(1+Revalo_RB!$H129)</f>
        <v>33961.035465388108</v>
      </c>
      <c r="AR70" s="328"/>
      <c r="AS70" s="248"/>
      <c r="AT70" s="248">
        <f t="shared" si="44"/>
        <v>2710.5325222897695</v>
      </c>
      <c r="AU70" s="248">
        <f t="shared" si="45"/>
        <v>2444.1515319541513</v>
      </c>
      <c r="AV70" s="268">
        <f t="shared" si="46"/>
        <v>2203.3075732855291</v>
      </c>
      <c r="AW70" s="140"/>
      <c r="AX70" s="248"/>
      <c r="AY70" s="248">
        <f t="shared" si="32"/>
        <v>32526.390267477233</v>
      </c>
      <c r="AZ70" s="248">
        <f t="shared" si="33"/>
        <v>29329.818383449816</v>
      </c>
      <c r="BA70" s="274">
        <f t="shared" si="34"/>
        <v>26439.690879426351</v>
      </c>
      <c r="BB70" s="328"/>
      <c r="BC70" s="248"/>
      <c r="BD70" s="248">
        <f t="shared" si="76"/>
        <v>2710.5325222897695</v>
      </c>
      <c r="BE70" s="248">
        <f t="shared" si="47"/>
        <v>2444.1515319541513</v>
      </c>
      <c r="BF70" s="268">
        <f t="shared" si="48"/>
        <v>2203.3075732855291</v>
      </c>
      <c r="BG70" s="140"/>
      <c r="BH70" s="248"/>
      <c r="BI70" s="248">
        <f t="shared" si="49"/>
        <v>32526.390267477222</v>
      </c>
      <c r="BJ70" s="248">
        <f t="shared" si="50"/>
        <v>29329.81838344982</v>
      </c>
      <c r="BK70" s="281">
        <f t="shared" si="51"/>
        <v>26439.690879426344</v>
      </c>
      <c r="BL70" s="252"/>
      <c r="BM70" s="248"/>
      <c r="BN70" s="248">
        <f t="shared" si="77"/>
        <v>3677.4516953628518</v>
      </c>
      <c r="BO70" s="248">
        <f t="shared" si="78"/>
        <v>3316.0455080301076</v>
      </c>
      <c r="BP70" s="252">
        <f t="shared" si="79"/>
        <v>2989.2860919963828</v>
      </c>
      <c r="BQ70" s="328"/>
      <c r="BR70" s="248"/>
      <c r="BS70" s="248">
        <f t="shared" si="53"/>
        <v>44129.420344354221</v>
      </c>
      <c r="BT70" s="248">
        <f t="shared" si="54"/>
        <v>39792.546096361293</v>
      </c>
      <c r="BU70" s="335">
        <f t="shared" si="55"/>
        <v>35871.433103956595</v>
      </c>
    </row>
    <row r="71" spans="2:73" x14ac:dyDescent="0.25">
      <c r="B71" s="23">
        <v>2069</v>
      </c>
      <c r="C71" s="27">
        <f t="shared" si="56"/>
        <v>61729</v>
      </c>
      <c r="D71" s="66"/>
      <c r="E71" s="67"/>
      <c r="F71" s="67">
        <f t="shared" si="57"/>
        <v>4445.2378016497023</v>
      </c>
      <c r="G71" s="67">
        <f t="shared" si="58"/>
        <v>3996.4704010148021</v>
      </c>
      <c r="H71" s="144">
        <f t="shared" si="59"/>
        <v>3591.9298189196052</v>
      </c>
      <c r="I71" s="66"/>
      <c r="J71" s="67"/>
      <c r="K71" s="67">
        <f t="shared" si="60"/>
        <v>53342.853619796428</v>
      </c>
      <c r="L71" s="67">
        <f t="shared" si="61"/>
        <v>47957.644812177627</v>
      </c>
      <c r="M71" s="144">
        <f t="shared" si="62"/>
        <v>43103.157827035262</v>
      </c>
      <c r="N71" s="46"/>
      <c r="O71" s="40"/>
      <c r="P71" s="40">
        <v>2.7675000000000116E-2</v>
      </c>
      <c r="Q71" s="40">
        <v>2.4622499999999992E-2</v>
      </c>
      <c r="R71" s="42">
        <v>2.1570000000000089E-2</v>
      </c>
      <c r="S71" s="65"/>
      <c r="T71" s="26">
        <v>2069</v>
      </c>
      <c r="U71" s="27">
        <f t="shared" si="63"/>
        <v>61729</v>
      </c>
      <c r="V71" s="322"/>
      <c r="W71" s="273"/>
      <c r="X71" s="273">
        <f t="shared" si="80"/>
        <v>2382.7963097695351</v>
      </c>
      <c r="Y71" s="273">
        <f t="shared" si="65"/>
        <v>2142.2419561237384</v>
      </c>
      <c r="Z71" s="323">
        <f t="shared" si="66"/>
        <v>1925.3946581432531</v>
      </c>
      <c r="AA71" s="140"/>
      <c r="AB71" s="248"/>
      <c r="AC71" s="248">
        <f t="shared" si="67"/>
        <v>28593.555717234423</v>
      </c>
      <c r="AD71" s="248">
        <f t="shared" si="68"/>
        <v>25706.903473484861</v>
      </c>
      <c r="AE71" s="268">
        <f t="shared" si="69"/>
        <v>23104.735897719038</v>
      </c>
      <c r="AF71" s="328"/>
      <c r="AG71" s="248"/>
      <c r="AH71" s="248">
        <f t="shared" si="70"/>
        <v>2847.9678221204522</v>
      </c>
      <c r="AI71" s="248">
        <f t="shared" si="71"/>
        <v>2560.4522439548678</v>
      </c>
      <c r="AJ71" s="268">
        <f t="shared" si="72"/>
        <v>2301.2718329268168</v>
      </c>
      <c r="AK71" s="328"/>
      <c r="AL71" s="248"/>
      <c r="AM71" s="248">
        <f t="shared" si="73"/>
        <v>34175.613865445426</v>
      </c>
      <c r="AN71" s="248">
        <f t="shared" si="74"/>
        <v>30725.426927458415</v>
      </c>
      <c r="AO71" s="268">
        <f t="shared" si="75"/>
        <v>27615.2619951218</v>
      </c>
      <c r="AP71" s="276">
        <f t="shared" si="31"/>
        <v>2879.6127988360336</v>
      </c>
      <c r="AQ71" s="274">
        <f>AQ70*(1+Revalo_RB!$H130)</f>
        <v>34555.353586032405</v>
      </c>
      <c r="AR71" s="328"/>
      <c r="AS71" s="248"/>
      <c r="AT71" s="248">
        <f t="shared" si="44"/>
        <v>2785.5465098441387</v>
      </c>
      <c r="AU71" s="248">
        <f t="shared" si="45"/>
        <v>2504.3326530496925</v>
      </c>
      <c r="AV71" s="268">
        <f t="shared" si="46"/>
        <v>2250.8329176412985</v>
      </c>
      <c r="AW71" s="140"/>
      <c r="AX71" s="248"/>
      <c r="AY71" s="248">
        <f t="shared" si="32"/>
        <v>33426.558118129666</v>
      </c>
      <c r="AZ71" s="248">
        <f t="shared" si="33"/>
        <v>30051.991836596309</v>
      </c>
      <c r="BA71" s="274">
        <f t="shared" si="34"/>
        <v>27009.995011695581</v>
      </c>
      <c r="BB71" s="328"/>
      <c r="BC71" s="248"/>
      <c r="BD71" s="248">
        <f t="shared" si="76"/>
        <v>2785.5465098441387</v>
      </c>
      <c r="BE71" s="248">
        <f t="shared" si="47"/>
        <v>2504.3326530496925</v>
      </c>
      <c r="BF71" s="268">
        <f t="shared" si="48"/>
        <v>2250.8329176412985</v>
      </c>
      <c r="BG71" s="140"/>
      <c r="BH71" s="248"/>
      <c r="BI71" s="248">
        <f t="shared" si="49"/>
        <v>33426.558118129651</v>
      </c>
      <c r="BJ71" s="248">
        <f t="shared" si="50"/>
        <v>30051.991836596313</v>
      </c>
      <c r="BK71" s="281">
        <f t="shared" si="51"/>
        <v>27009.995011695577</v>
      </c>
      <c r="BL71" s="252"/>
      <c r="BM71" s="248"/>
      <c r="BN71" s="248">
        <f t="shared" si="77"/>
        <v>3779.2251710320193</v>
      </c>
      <c r="BO71" s="248">
        <f t="shared" si="78"/>
        <v>3397.6948385515789</v>
      </c>
      <c r="BP71" s="252">
        <f t="shared" si="79"/>
        <v>3053.7649930007451</v>
      </c>
      <c r="BQ71" s="328"/>
      <c r="BR71" s="248"/>
      <c r="BS71" s="248">
        <f t="shared" si="53"/>
        <v>45350.702052384229</v>
      </c>
      <c r="BT71" s="248">
        <f t="shared" si="54"/>
        <v>40772.338062618946</v>
      </c>
      <c r="BU71" s="335">
        <f t="shared" si="55"/>
        <v>36645.179916008943</v>
      </c>
    </row>
    <row r="72" spans="2:73" ht="15.75" thickBot="1" x14ac:dyDescent="0.3">
      <c r="B72" s="30">
        <v>2070</v>
      </c>
      <c r="C72" s="32">
        <f t="shared" si="56"/>
        <v>62094</v>
      </c>
      <c r="D72" s="69"/>
      <c r="E72" s="70"/>
      <c r="F72" s="70">
        <f t="shared" si="57"/>
        <v>4568.2597578103596</v>
      </c>
      <c r="G72" s="70">
        <f t="shared" si="58"/>
        <v>4094.8734934637891</v>
      </c>
      <c r="H72" s="145">
        <f t="shared" si="59"/>
        <v>3669.4077451137014</v>
      </c>
      <c r="I72" s="69"/>
      <c r="J72" s="70"/>
      <c r="K72" s="70">
        <f t="shared" si="60"/>
        <v>54819.117093724315</v>
      </c>
      <c r="L72" s="70">
        <f t="shared" si="61"/>
        <v>49138.481921565472</v>
      </c>
      <c r="M72" s="145">
        <f t="shared" si="62"/>
        <v>44032.892941364415</v>
      </c>
      <c r="N72" s="52"/>
      <c r="O72" s="50"/>
      <c r="P72" s="50">
        <v>2.7675000000000338E-2</v>
      </c>
      <c r="Q72" s="50">
        <v>2.4622499999999992E-2</v>
      </c>
      <c r="R72" s="53">
        <v>2.1570000000000089E-2</v>
      </c>
      <c r="S72" s="65"/>
      <c r="T72" s="31">
        <v>2070</v>
      </c>
      <c r="U72" s="32">
        <f t="shared" si="63"/>
        <v>62094</v>
      </c>
      <c r="V72" s="324"/>
      <c r="W72" s="285"/>
      <c r="X72" s="285">
        <f t="shared" si="80"/>
        <v>2448.740197642408</v>
      </c>
      <c r="Y72" s="285">
        <f t="shared" si="65"/>
        <v>2194.9893086883953</v>
      </c>
      <c r="Z72" s="325">
        <f t="shared" si="66"/>
        <v>1966.9254209194032</v>
      </c>
      <c r="AA72" s="141"/>
      <c r="AB72" s="249"/>
      <c r="AC72" s="249">
        <f t="shared" si="67"/>
        <v>29384.882371708896</v>
      </c>
      <c r="AD72" s="249">
        <f t="shared" si="68"/>
        <v>26339.871704260742</v>
      </c>
      <c r="AE72" s="269">
        <f t="shared" si="69"/>
        <v>23603.105051032839</v>
      </c>
      <c r="AF72" s="329"/>
      <c r="AG72" s="249"/>
      <c r="AH72" s="249">
        <f t="shared" si="70"/>
        <v>2926.7853315976367</v>
      </c>
      <c r="AI72" s="249">
        <f t="shared" si="71"/>
        <v>2623.4969793316463</v>
      </c>
      <c r="AJ72" s="269">
        <f t="shared" si="72"/>
        <v>2350.9102663630483</v>
      </c>
      <c r="AK72" s="329"/>
      <c r="AL72" s="249"/>
      <c r="AM72" s="249">
        <f t="shared" si="73"/>
        <v>35121.423979171639</v>
      </c>
      <c r="AN72" s="249">
        <f t="shared" si="74"/>
        <v>31481.963751979754</v>
      </c>
      <c r="AO72" s="269">
        <f t="shared" si="75"/>
        <v>28210.92319635658</v>
      </c>
      <c r="AP72" s="329">
        <f t="shared" ref="AP72" si="81">AQ72/12</f>
        <v>2930.0060228156649</v>
      </c>
      <c r="AQ72" s="269">
        <f>AQ71*(1+Revalo_RB!$H131)</f>
        <v>35160.072273787977</v>
      </c>
      <c r="AR72" s="329"/>
      <c r="AS72" s="249"/>
      <c r="AT72" s="249">
        <f t="shared" si="44"/>
        <v>2862.6365095040765</v>
      </c>
      <c r="AU72" s="249">
        <f t="shared" si="45"/>
        <v>2565.9955837994085</v>
      </c>
      <c r="AV72" s="269">
        <f t="shared" si="46"/>
        <v>2299.3833836748213</v>
      </c>
      <c r="AW72" s="141"/>
      <c r="AX72" s="249"/>
      <c r="AY72" s="249">
        <f t="shared" si="32"/>
        <v>34351.638114048917</v>
      </c>
      <c r="AZ72" s="249">
        <f t="shared" si="33"/>
        <v>30791.947005592901</v>
      </c>
      <c r="BA72" s="275">
        <f t="shared" si="34"/>
        <v>27592.600604097857</v>
      </c>
      <c r="BB72" s="329"/>
      <c r="BC72" s="249"/>
      <c r="BD72" s="249">
        <f t="shared" si="76"/>
        <v>2862.6365095040765</v>
      </c>
      <c r="BE72" s="249">
        <f t="shared" si="47"/>
        <v>2565.9955837994085</v>
      </c>
      <c r="BF72" s="269">
        <f t="shared" si="48"/>
        <v>2299.3833836748213</v>
      </c>
      <c r="BG72" s="141"/>
      <c r="BH72" s="249"/>
      <c r="BI72" s="249">
        <f t="shared" si="49"/>
        <v>34351.638114048903</v>
      </c>
      <c r="BJ72" s="249">
        <f t="shared" si="50"/>
        <v>30791.947005592901</v>
      </c>
      <c r="BK72" s="282">
        <f t="shared" si="51"/>
        <v>27592.600604097854</v>
      </c>
      <c r="BL72" s="279"/>
      <c r="BM72" s="249"/>
      <c r="BN72" s="249">
        <f t="shared" si="77"/>
        <v>3883.8152276403312</v>
      </c>
      <c r="BO72" s="249">
        <f t="shared" si="78"/>
        <v>3481.3545797138154</v>
      </c>
      <c r="BP72" s="279">
        <f t="shared" si="79"/>
        <v>3119.6347038997715</v>
      </c>
      <c r="BQ72" s="329"/>
      <c r="BR72" s="249"/>
      <c r="BS72" s="249">
        <f t="shared" si="53"/>
        <v>46605.782731683976</v>
      </c>
      <c r="BT72" s="249">
        <f t="shared" si="54"/>
        <v>41776.254956565783</v>
      </c>
      <c r="BU72" s="336">
        <f t="shared" si="55"/>
        <v>37435.616446797256</v>
      </c>
    </row>
    <row r="73" spans="2:73" ht="41.25" customHeight="1" x14ac:dyDescent="0.25">
      <c r="B73" s="503"/>
      <c r="C73" s="503"/>
      <c r="D73" s="503"/>
      <c r="E73" s="503"/>
      <c r="F73" s="503"/>
      <c r="G73" s="503"/>
      <c r="H73" s="503"/>
      <c r="I73" s="288"/>
      <c r="J73" s="288"/>
      <c r="K73" s="288"/>
      <c r="L73" s="288"/>
      <c r="M73" s="288"/>
      <c r="N73" s="136"/>
      <c r="O73" s="136"/>
      <c r="P73" s="288"/>
      <c r="Q73" s="136"/>
      <c r="R73" s="136"/>
      <c r="U73" s="265"/>
      <c r="V73" s="270"/>
      <c r="W73" s="270"/>
      <c r="X73" s="270"/>
      <c r="Y73" s="270"/>
      <c r="Z73" s="270"/>
      <c r="AA73" s="284"/>
      <c r="AB73" s="265"/>
      <c r="AC73" s="288"/>
      <c r="AD73" s="265"/>
      <c r="AE73" s="265"/>
      <c r="AF73" s="284"/>
      <c r="AG73" s="265"/>
      <c r="AH73" s="288"/>
      <c r="AI73" s="265"/>
      <c r="AJ73" s="265"/>
      <c r="AK73" s="265"/>
      <c r="AL73" s="288"/>
      <c r="AM73" s="265"/>
      <c r="AN73" s="265"/>
      <c r="AO73" s="265"/>
      <c r="AP73" s="265"/>
      <c r="AQ73" s="265"/>
      <c r="AR73" s="265"/>
      <c r="AS73" s="288"/>
      <c r="AT73" s="265"/>
      <c r="AU73" s="265"/>
      <c r="AV73" s="265"/>
      <c r="AW73" s="265"/>
      <c r="AX73" s="265"/>
      <c r="AY73" s="289"/>
      <c r="AZ73" s="265"/>
      <c r="BA73" s="265"/>
      <c r="BB73" s="265"/>
      <c r="BC73" s="503" t="s">
        <v>68</v>
      </c>
      <c r="BD73" s="503"/>
      <c r="BE73" s="265"/>
      <c r="BF73" s="265"/>
      <c r="BI73" s="288"/>
      <c r="BJ73" s="238"/>
      <c r="BK73" s="238"/>
      <c r="BL73" s="265"/>
      <c r="BM73" s="265"/>
      <c r="BN73" s="288"/>
      <c r="BO73" s="265"/>
      <c r="BP73" s="265"/>
      <c r="BQ73" s="136"/>
      <c r="BR73" s="288"/>
      <c r="BS73" s="136"/>
      <c r="BT73" s="136"/>
      <c r="BU73" s="136" t="s">
        <v>69</v>
      </c>
    </row>
  </sheetData>
  <mergeCells count="27">
    <mergeCell ref="B73:H73"/>
    <mergeCell ref="B4:B6"/>
    <mergeCell ref="T4:T6"/>
    <mergeCell ref="U4:U6"/>
    <mergeCell ref="C5:C6"/>
    <mergeCell ref="C4:R4"/>
    <mergeCell ref="N5:R5"/>
    <mergeCell ref="D5:H5"/>
    <mergeCell ref="I5:M5"/>
    <mergeCell ref="BL4:BU4"/>
    <mergeCell ref="BB4:BK4"/>
    <mergeCell ref="BL5:BP5"/>
    <mergeCell ref="AP6:AQ6"/>
    <mergeCell ref="AP4:AQ4"/>
    <mergeCell ref="AR5:AV5"/>
    <mergeCell ref="AR4:BA4"/>
    <mergeCell ref="BB5:BF5"/>
    <mergeCell ref="BQ5:BU5"/>
    <mergeCell ref="AW5:BA5"/>
    <mergeCell ref="BG5:BK5"/>
    <mergeCell ref="AK5:AO5"/>
    <mergeCell ref="V4:AE4"/>
    <mergeCell ref="BC73:BD73"/>
    <mergeCell ref="V5:Z5"/>
    <mergeCell ref="AF5:AJ5"/>
    <mergeCell ref="AA5:AE5"/>
    <mergeCell ref="AK4:AO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62"/>
  <sheetViews>
    <sheetView topLeftCell="A13" workbookViewId="0">
      <selection activeCell="G22" sqref="G22"/>
    </sheetView>
  </sheetViews>
  <sheetFormatPr baseColWidth="10" defaultColWidth="10.85546875" defaultRowHeight="15" x14ac:dyDescent="0.25"/>
  <cols>
    <col min="1" max="1" width="3.140625" style="1" customWidth="1"/>
    <col min="2" max="2" width="10.85546875" style="1"/>
    <col min="3" max="7" width="18.140625" style="1" customWidth="1"/>
    <col min="8" max="8" width="10.85546875" style="1"/>
    <col min="9" max="9" width="20.42578125" style="1" bestFit="1" customWidth="1"/>
    <col min="10" max="16384" width="10.85546875" style="1"/>
  </cols>
  <sheetData>
    <row r="1" spans="2:11" ht="23.25" x14ac:dyDescent="0.35">
      <c r="B1" s="98" t="s">
        <v>54</v>
      </c>
    </row>
    <row r="3" spans="2:11" ht="15.75" thickBot="1" x14ac:dyDescent="0.3"/>
    <row r="4" spans="2:11" ht="22.5" customHeight="1" x14ac:dyDescent="0.25">
      <c r="B4" s="509" t="s">
        <v>1</v>
      </c>
      <c r="C4" s="511" t="s">
        <v>53</v>
      </c>
      <c r="D4" s="512"/>
      <c r="E4" s="512"/>
      <c r="F4" s="513"/>
      <c r="G4" s="514"/>
    </row>
    <row r="5" spans="2:11" ht="36.75" customHeight="1" thickBot="1" x14ac:dyDescent="0.3">
      <c r="B5" s="510"/>
      <c r="C5" s="5"/>
      <c r="D5" s="3"/>
      <c r="E5" s="99" t="s">
        <v>4</v>
      </c>
      <c r="F5" s="302" t="s">
        <v>64</v>
      </c>
      <c r="G5" s="6" t="s">
        <v>121</v>
      </c>
    </row>
    <row r="6" spans="2:11" x14ac:dyDescent="0.25">
      <c r="B6" s="106">
        <v>2014</v>
      </c>
      <c r="C6" s="89"/>
      <c r="D6" s="100"/>
      <c r="E6" s="100"/>
      <c r="F6" s="303"/>
      <c r="G6" s="101"/>
      <c r="K6" s="12"/>
    </row>
    <row r="7" spans="2:11" x14ac:dyDescent="0.25">
      <c r="B7" s="106">
        <v>2015</v>
      </c>
      <c r="C7" s="89"/>
      <c r="D7" s="100"/>
      <c r="E7" s="100">
        <v>0</v>
      </c>
      <c r="F7" s="303">
        <v>0</v>
      </c>
      <c r="G7" s="101">
        <v>0</v>
      </c>
      <c r="K7" s="12"/>
    </row>
    <row r="8" spans="2:11" x14ac:dyDescent="0.25">
      <c r="B8" s="106">
        <v>2016</v>
      </c>
      <c r="C8" s="89"/>
      <c r="D8" s="100"/>
      <c r="E8" s="100">
        <v>2E-3</v>
      </c>
      <c r="F8" s="303">
        <v>2E-3</v>
      </c>
      <c r="G8" s="101">
        <v>2E-3</v>
      </c>
    </row>
    <row r="9" spans="2:11" x14ac:dyDescent="0.25">
      <c r="B9" s="106">
        <v>2017</v>
      </c>
      <c r="C9" s="89"/>
      <c r="D9" s="100"/>
      <c r="E9" s="100">
        <v>0.01</v>
      </c>
      <c r="F9" s="303">
        <v>0.01</v>
      </c>
      <c r="G9" s="101">
        <v>0.01</v>
      </c>
    </row>
    <row r="10" spans="2:11" x14ac:dyDescent="0.25">
      <c r="B10" s="106">
        <v>2018</v>
      </c>
      <c r="C10" s="89"/>
      <c r="D10" s="100"/>
      <c r="E10" s="100">
        <v>1.6E-2</v>
      </c>
      <c r="F10" s="303">
        <v>1.6E-2</v>
      </c>
      <c r="G10" s="101">
        <v>1.6E-2</v>
      </c>
    </row>
    <row r="11" spans="2:11" x14ac:dyDescent="0.25">
      <c r="B11" s="106">
        <v>2019</v>
      </c>
      <c r="C11" s="89"/>
      <c r="D11" s="100"/>
      <c r="E11" s="100">
        <v>8.9999999999999993E-3</v>
      </c>
      <c r="F11" s="303">
        <v>8.9999999999999993E-3</v>
      </c>
      <c r="G11" s="101">
        <v>8.9999999999999993E-3</v>
      </c>
    </row>
    <row r="12" spans="2:11" x14ac:dyDescent="0.25">
      <c r="B12" s="106">
        <v>2020</v>
      </c>
      <c r="C12" s="89"/>
      <c r="D12" s="100"/>
      <c r="E12" s="100">
        <v>2.07192303368053E-3</v>
      </c>
      <c r="F12" s="303">
        <v>2.07192303368053E-3</v>
      </c>
      <c r="G12" s="101">
        <v>2.07192303368053E-3</v>
      </c>
    </row>
    <row r="13" spans="2:11" x14ac:dyDescent="0.25">
      <c r="B13" s="106">
        <v>2021</v>
      </c>
      <c r="C13" s="89"/>
      <c r="D13" s="100"/>
      <c r="E13" s="100">
        <v>1.5539349254688695E-2</v>
      </c>
      <c r="F13" s="303">
        <v>1.5539349254688695E-2</v>
      </c>
      <c r="G13" s="101">
        <v>1.5539349254688695E-2</v>
      </c>
    </row>
    <row r="14" spans="2:11" x14ac:dyDescent="0.25">
      <c r="B14" s="196">
        <v>2022</v>
      </c>
      <c r="C14" s="373"/>
      <c r="D14" s="211"/>
      <c r="E14" s="211">
        <v>5.3448969767753818E-2</v>
      </c>
      <c r="F14" s="442">
        <v>5.3448969767753818E-2</v>
      </c>
      <c r="G14" s="348">
        <v>5.3448969767753818E-2</v>
      </c>
    </row>
    <row r="15" spans="2:11" x14ac:dyDescent="0.25">
      <c r="B15" s="196">
        <v>2023</v>
      </c>
      <c r="C15" s="373"/>
      <c r="D15" s="211"/>
      <c r="E15" s="211">
        <v>4.8223891625619242E-2</v>
      </c>
      <c r="F15" s="442">
        <v>4.8223891625619242E-2</v>
      </c>
      <c r="G15" s="348">
        <v>4.8223891625619242E-2</v>
      </c>
    </row>
    <row r="16" spans="2:11" x14ac:dyDescent="0.25">
      <c r="B16" s="196">
        <v>2024</v>
      </c>
      <c r="C16" s="373"/>
      <c r="D16" s="211"/>
      <c r="E16" s="211">
        <v>1.8487947459068454E-2</v>
      </c>
      <c r="F16" s="442">
        <v>1.8487947459068454E-2</v>
      </c>
      <c r="G16" s="348">
        <v>1.8487947459068454E-2</v>
      </c>
    </row>
    <row r="17" spans="2:7" s="176" customFormat="1" x14ac:dyDescent="0.25">
      <c r="B17" s="196">
        <v>2025</v>
      </c>
      <c r="C17" s="373"/>
      <c r="D17" s="211"/>
      <c r="E17" s="211">
        <v>1.3000445555261475E-2</v>
      </c>
      <c r="F17" s="442">
        <v>1.3000445555261475E-2</v>
      </c>
      <c r="G17" s="348">
        <v>1.3000445555261475E-2</v>
      </c>
    </row>
    <row r="18" spans="2:7" x14ac:dyDescent="0.25">
      <c r="B18" s="299">
        <v>2026</v>
      </c>
      <c r="C18" s="91"/>
      <c r="D18" s="300"/>
      <c r="E18" s="300">
        <v>1.3479860456959258E-2</v>
      </c>
      <c r="F18" s="304">
        <f t="shared" ref="F18:G18" si="0">E18</f>
        <v>1.3479860456959258E-2</v>
      </c>
      <c r="G18" s="301">
        <f t="shared" si="0"/>
        <v>1.3479860456959258E-2</v>
      </c>
    </row>
    <row r="19" spans="2:7" x14ac:dyDescent="0.25">
      <c r="B19" s="299">
        <v>2027</v>
      </c>
      <c r="C19" s="91"/>
      <c r="D19" s="300"/>
      <c r="E19" s="300">
        <v>1.7500000000000002E-2</v>
      </c>
      <c r="F19" s="304">
        <f t="shared" ref="F19:G19" si="1">E19</f>
        <v>1.7500000000000002E-2</v>
      </c>
      <c r="G19" s="301">
        <f t="shared" si="1"/>
        <v>1.7500000000000002E-2</v>
      </c>
    </row>
    <row r="20" spans="2:7" x14ac:dyDescent="0.25">
      <c r="B20" s="299">
        <v>2028</v>
      </c>
      <c r="C20" s="91"/>
      <c r="D20" s="300"/>
      <c r="E20" s="300">
        <v>1.7500000000000002E-2</v>
      </c>
      <c r="F20" s="304">
        <f t="shared" ref="F20:G20" si="2">E20</f>
        <v>1.7500000000000002E-2</v>
      </c>
      <c r="G20" s="301">
        <f t="shared" si="2"/>
        <v>1.7500000000000002E-2</v>
      </c>
    </row>
    <row r="21" spans="2:7" x14ac:dyDescent="0.25">
      <c r="B21" s="299">
        <v>2029</v>
      </c>
      <c r="C21" s="91"/>
      <c r="D21" s="300"/>
      <c r="E21" s="300">
        <v>1.7500000000000002E-2</v>
      </c>
      <c r="F21" s="304">
        <f t="shared" ref="F21" si="3">E21</f>
        <v>1.7500000000000002E-2</v>
      </c>
      <c r="G21" s="301">
        <f t="shared" ref="G21" si="4">F21</f>
        <v>1.7500000000000002E-2</v>
      </c>
    </row>
    <row r="22" spans="2:7" x14ac:dyDescent="0.25">
      <c r="B22" s="107">
        <v>2030</v>
      </c>
      <c r="C22" s="92"/>
      <c r="D22" s="102"/>
      <c r="E22" s="102">
        <v>1.7500000000000071E-2</v>
      </c>
      <c r="F22" s="305">
        <v>1.7500000000000071E-2</v>
      </c>
      <c r="G22" s="104">
        <v>1.7500000000000071E-2</v>
      </c>
    </row>
    <row r="23" spans="2:7" x14ac:dyDescent="0.25">
      <c r="B23" s="107">
        <v>2031</v>
      </c>
      <c r="C23" s="92"/>
      <c r="D23" s="102"/>
      <c r="E23" s="102">
        <v>1.7500000000000071E-2</v>
      </c>
      <c r="F23" s="305">
        <v>1.7500000000000071E-2</v>
      </c>
      <c r="G23" s="104">
        <v>1.7500000000000071E-2</v>
      </c>
    </row>
    <row r="24" spans="2:7" x14ac:dyDescent="0.25">
      <c r="B24" s="107">
        <v>2032</v>
      </c>
      <c r="C24" s="92"/>
      <c r="D24" s="102"/>
      <c r="E24" s="102">
        <v>1.7500000000000071E-2</v>
      </c>
      <c r="F24" s="305">
        <v>1.7500000000000071E-2</v>
      </c>
      <c r="G24" s="104">
        <v>1.7500000000000071E-2</v>
      </c>
    </row>
    <row r="25" spans="2:7" x14ac:dyDescent="0.25">
      <c r="B25" s="107">
        <v>2033</v>
      </c>
      <c r="C25" s="92"/>
      <c r="D25" s="102"/>
      <c r="E25" s="102">
        <v>1.7500000000000071E-2</v>
      </c>
      <c r="F25" s="305">
        <v>1.7500000000000071E-2</v>
      </c>
      <c r="G25" s="104">
        <v>1.7500000000000071E-2</v>
      </c>
    </row>
    <row r="26" spans="2:7" x14ac:dyDescent="0.25">
      <c r="B26" s="107">
        <v>2034</v>
      </c>
      <c r="C26" s="92"/>
      <c r="D26" s="102"/>
      <c r="E26" s="102">
        <v>1.7500000000000071E-2</v>
      </c>
      <c r="F26" s="305">
        <v>1.7500000000000071E-2</v>
      </c>
      <c r="G26" s="104">
        <v>1.7500000000000071E-2</v>
      </c>
    </row>
    <row r="27" spans="2:7" x14ac:dyDescent="0.25">
      <c r="B27" s="107">
        <v>2035</v>
      </c>
      <c r="C27" s="92"/>
      <c r="D27" s="102"/>
      <c r="E27" s="102">
        <v>1.7500000000000071E-2</v>
      </c>
      <c r="F27" s="305">
        <v>1.7500000000000071E-2</v>
      </c>
      <c r="G27" s="104">
        <v>1.7500000000000071E-2</v>
      </c>
    </row>
    <row r="28" spans="2:7" x14ac:dyDescent="0.25">
      <c r="B28" s="107">
        <v>2036</v>
      </c>
      <c r="C28" s="92"/>
      <c r="D28" s="102"/>
      <c r="E28" s="102">
        <v>1.7500000000000071E-2</v>
      </c>
      <c r="F28" s="305">
        <v>1.7500000000000071E-2</v>
      </c>
      <c r="G28" s="104">
        <v>1.7500000000000071E-2</v>
      </c>
    </row>
    <row r="29" spans="2:7" x14ac:dyDescent="0.25">
      <c r="B29" s="107">
        <v>2037</v>
      </c>
      <c r="C29" s="92"/>
      <c r="D29" s="102"/>
      <c r="E29" s="102">
        <v>1.7500000000000071E-2</v>
      </c>
      <c r="F29" s="305">
        <v>1.7500000000000071E-2</v>
      </c>
      <c r="G29" s="104">
        <v>1.7500000000000071E-2</v>
      </c>
    </row>
    <row r="30" spans="2:7" x14ac:dyDescent="0.25">
      <c r="B30" s="107">
        <v>2038</v>
      </c>
      <c r="C30" s="92"/>
      <c r="D30" s="102"/>
      <c r="E30" s="102">
        <v>1.7500000000000071E-2</v>
      </c>
      <c r="F30" s="305">
        <v>1.7500000000000071E-2</v>
      </c>
      <c r="G30" s="104">
        <v>1.7500000000000071E-2</v>
      </c>
    </row>
    <row r="31" spans="2:7" x14ac:dyDescent="0.25">
      <c r="B31" s="107">
        <v>2039</v>
      </c>
      <c r="C31" s="92"/>
      <c r="D31" s="102"/>
      <c r="E31" s="102">
        <v>1.7500000000000071E-2</v>
      </c>
      <c r="F31" s="305">
        <v>1.7500000000000071E-2</v>
      </c>
      <c r="G31" s="104">
        <v>1.7500000000000071E-2</v>
      </c>
    </row>
    <row r="32" spans="2:7" x14ac:dyDescent="0.25">
      <c r="B32" s="107">
        <v>2040</v>
      </c>
      <c r="C32" s="92"/>
      <c r="D32" s="102"/>
      <c r="E32" s="102">
        <v>1.7500000000000071E-2</v>
      </c>
      <c r="F32" s="305">
        <v>1.7500000000000071E-2</v>
      </c>
      <c r="G32" s="104">
        <v>1.7500000000000071E-2</v>
      </c>
    </row>
    <row r="33" spans="2:7" x14ac:dyDescent="0.25">
      <c r="B33" s="107">
        <v>2041</v>
      </c>
      <c r="C33" s="92"/>
      <c r="D33" s="102"/>
      <c r="E33" s="102">
        <v>1.7500000000000071E-2</v>
      </c>
      <c r="F33" s="305">
        <v>1.7500000000000071E-2</v>
      </c>
      <c r="G33" s="104">
        <v>1.7500000000000071E-2</v>
      </c>
    </row>
    <row r="34" spans="2:7" x14ac:dyDescent="0.25">
      <c r="B34" s="107">
        <v>2042</v>
      </c>
      <c r="C34" s="92"/>
      <c r="D34" s="102"/>
      <c r="E34" s="102">
        <v>1.7500000000000071E-2</v>
      </c>
      <c r="F34" s="305">
        <v>1.7500000000000071E-2</v>
      </c>
      <c r="G34" s="104">
        <v>1.7500000000000071E-2</v>
      </c>
    </row>
    <row r="35" spans="2:7" x14ac:dyDescent="0.25">
      <c r="B35" s="107">
        <v>2043</v>
      </c>
      <c r="C35" s="92"/>
      <c r="D35" s="102"/>
      <c r="E35" s="102">
        <v>1.7500000000000071E-2</v>
      </c>
      <c r="F35" s="305">
        <v>1.7500000000000071E-2</v>
      </c>
      <c r="G35" s="104">
        <v>1.7500000000000071E-2</v>
      </c>
    </row>
    <row r="36" spans="2:7" x14ac:dyDescent="0.25">
      <c r="B36" s="107">
        <v>2044</v>
      </c>
      <c r="C36" s="92"/>
      <c r="D36" s="102"/>
      <c r="E36" s="102">
        <v>1.7500000000000071E-2</v>
      </c>
      <c r="F36" s="305">
        <v>1.7500000000000071E-2</v>
      </c>
      <c r="G36" s="104">
        <v>1.7500000000000071E-2</v>
      </c>
    </row>
    <row r="37" spans="2:7" x14ac:dyDescent="0.25">
      <c r="B37" s="107">
        <v>2045</v>
      </c>
      <c r="C37" s="92"/>
      <c r="D37" s="102"/>
      <c r="E37" s="102">
        <v>1.7500000000000071E-2</v>
      </c>
      <c r="F37" s="305">
        <v>1.7500000000000071E-2</v>
      </c>
      <c r="G37" s="104">
        <v>1.7500000000000071E-2</v>
      </c>
    </row>
    <row r="38" spans="2:7" x14ac:dyDescent="0.25">
      <c r="B38" s="107">
        <v>2046</v>
      </c>
      <c r="C38" s="92"/>
      <c r="D38" s="102"/>
      <c r="E38" s="102">
        <v>1.7500000000000071E-2</v>
      </c>
      <c r="F38" s="305">
        <v>1.7500000000000071E-2</v>
      </c>
      <c r="G38" s="104">
        <v>1.7500000000000071E-2</v>
      </c>
    </row>
    <row r="39" spans="2:7" x14ac:dyDescent="0.25">
      <c r="B39" s="107">
        <v>2047</v>
      </c>
      <c r="C39" s="92"/>
      <c r="D39" s="102"/>
      <c r="E39" s="102">
        <v>1.7500000000000071E-2</v>
      </c>
      <c r="F39" s="305">
        <v>1.7500000000000071E-2</v>
      </c>
      <c r="G39" s="104">
        <v>1.7500000000000071E-2</v>
      </c>
    </row>
    <row r="40" spans="2:7" x14ac:dyDescent="0.25">
      <c r="B40" s="107">
        <v>2048</v>
      </c>
      <c r="C40" s="92"/>
      <c r="D40" s="102"/>
      <c r="E40" s="102">
        <v>1.7500000000000071E-2</v>
      </c>
      <c r="F40" s="305">
        <v>1.7500000000000071E-2</v>
      </c>
      <c r="G40" s="104">
        <v>1.7500000000000071E-2</v>
      </c>
    </row>
    <row r="41" spans="2:7" x14ac:dyDescent="0.25">
      <c r="B41" s="107">
        <v>2049</v>
      </c>
      <c r="C41" s="92"/>
      <c r="D41" s="102"/>
      <c r="E41" s="102">
        <v>1.7500000000000071E-2</v>
      </c>
      <c r="F41" s="305">
        <v>1.7500000000000071E-2</v>
      </c>
      <c r="G41" s="104">
        <v>1.7500000000000071E-2</v>
      </c>
    </row>
    <row r="42" spans="2:7" x14ac:dyDescent="0.25">
      <c r="B42" s="107">
        <v>2050</v>
      </c>
      <c r="C42" s="92"/>
      <c r="D42" s="102"/>
      <c r="E42" s="102">
        <v>1.7500000000000071E-2</v>
      </c>
      <c r="F42" s="305">
        <v>1.7500000000000071E-2</v>
      </c>
      <c r="G42" s="104">
        <v>1.7500000000000071E-2</v>
      </c>
    </row>
    <row r="43" spans="2:7" x14ac:dyDescent="0.25">
      <c r="B43" s="107">
        <v>2051</v>
      </c>
      <c r="C43" s="92"/>
      <c r="D43" s="102"/>
      <c r="E43" s="102">
        <v>1.7500000000000071E-2</v>
      </c>
      <c r="F43" s="305">
        <v>1.7500000000000071E-2</v>
      </c>
      <c r="G43" s="104">
        <v>1.7500000000000071E-2</v>
      </c>
    </row>
    <row r="44" spans="2:7" x14ac:dyDescent="0.25">
      <c r="B44" s="107">
        <v>2052</v>
      </c>
      <c r="C44" s="92"/>
      <c r="D44" s="102"/>
      <c r="E44" s="102">
        <v>1.7500000000000071E-2</v>
      </c>
      <c r="F44" s="305">
        <v>1.7500000000000071E-2</v>
      </c>
      <c r="G44" s="104">
        <v>1.7500000000000071E-2</v>
      </c>
    </row>
    <row r="45" spans="2:7" x14ac:dyDescent="0.25">
      <c r="B45" s="107">
        <v>2053</v>
      </c>
      <c r="C45" s="92"/>
      <c r="D45" s="102"/>
      <c r="E45" s="102">
        <v>1.7500000000000071E-2</v>
      </c>
      <c r="F45" s="305">
        <v>1.7500000000000071E-2</v>
      </c>
      <c r="G45" s="104">
        <v>1.7500000000000071E-2</v>
      </c>
    </row>
    <row r="46" spans="2:7" x14ac:dyDescent="0.25">
      <c r="B46" s="107">
        <v>2054</v>
      </c>
      <c r="C46" s="92"/>
      <c r="D46" s="102"/>
      <c r="E46" s="102">
        <v>1.7500000000000071E-2</v>
      </c>
      <c r="F46" s="305">
        <v>1.7500000000000071E-2</v>
      </c>
      <c r="G46" s="104">
        <v>1.7500000000000071E-2</v>
      </c>
    </row>
    <row r="47" spans="2:7" x14ac:dyDescent="0.25">
      <c r="B47" s="107">
        <v>2055</v>
      </c>
      <c r="C47" s="92"/>
      <c r="D47" s="102"/>
      <c r="E47" s="102">
        <v>1.7500000000000071E-2</v>
      </c>
      <c r="F47" s="305">
        <v>1.7500000000000071E-2</v>
      </c>
      <c r="G47" s="104">
        <v>1.7500000000000071E-2</v>
      </c>
    </row>
    <row r="48" spans="2:7" x14ac:dyDescent="0.25">
      <c r="B48" s="107">
        <v>2056</v>
      </c>
      <c r="C48" s="92"/>
      <c r="D48" s="102"/>
      <c r="E48" s="102">
        <v>1.7500000000000071E-2</v>
      </c>
      <c r="F48" s="305">
        <v>1.7500000000000071E-2</v>
      </c>
      <c r="G48" s="104">
        <v>1.7500000000000071E-2</v>
      </c>
    </row>
    <row r="49" spans="2:7" x14ac:dyDescent="0.25">
      <c r="B49" s="107">
        <v>2057</v>
      </c>
      <c r="C49" s="92"/>
      <c r="D49" s="102"/>
      <c r="E49" s="102">
        <v>1.7500000000000071E-2</v>
      </c>
      <c r="F49" s="305">
        <v>1.7500000000000071E-2</v>
      </c>
      <c r="G49" s="104">
        <v>1.7500000000000071E-2</v>
      </c>
    </row>
    <row r="50" spans="2:7" x14ac:dyDescent="0.25">
      <c r="B50" s="107">
        <v>2058</v>
      </c>
      <c r="C50" s="92"/>
      <c r="D50" s="102"/>
      <c r="E50" s="102">
        <v>1.7500000000000071E-2</v>
      </c>
      <c r="F50" s="305">
        <v>1.7500000000000071E-2</v>
      </c>
      <c r="G50" s="104">
        <v>1.7500000000000071E-2</v>
      </c>
    </row>
    <row r="51" spans="2:7" x14ac:dyDescent="0.25">
      <c r="B51" s="107">
        <v>2059</v>
      </c>
      <c r="C51" s="92"/>
      <c r="D51" s="102"/>
      <c r="E51" s="102">
        <v>1.7500000000000071E-2</v>
      </c>
      <c r="F51" s="305">
        <v>1.7500000000000071E-2</v>
      </c>
      <c r="G51" s="104">
        <v>1.7500000000000071E-2</v>
      </c>
    </row>
    <row r="52" spans="2:7" x14ac:dyDescent="0.25">
      <c r="B52" s="107">
        <v>2060</v>
      </c>
      <c r="C52" s="92"/>
      <c r="D52" s="102"/>
      <c r="E52" s="102">
        <v>1.7500000000000071E-2</v>
      </c>
      <c r="F52" s="305">
        <v>1.7500000000000071E-2</v>
      </c>
      <c r="G52" s="104">
        <v>1.7500000000000071E-2</v>
      </c>
    </row>
    <row r="53" spans="2:7" x14ac:dyDescent="0.25">
      <c r="B53" s="107">
        <f>B52+1</f>
        <v>2061</v>
      </c>
      <c r="C53" s="92"/>
      <c r="D53" s="102"/>
      <c r="E53" s="102">
        <v>1.7500000000000071E-2</v>
      </c>
      <c r="F53" s="305">
        <v>1.7500000000000071E-2</v>
      </c>
      <c r="G53" s="104">
        <v>1.7500000000000071E-2</v>
      </c>
    </row>
    <row r="54" spans="2:7" x14ac:dyDescent="0.25">
      <c r="B54" s="107">
        <f t="shared" ref="B54:B62" si="5">B53+1</f>
        <v>2062</v>
      </c>
      <c r="C54" s="92"/>
      <c r="D54" s="102"/>
      <c r="E54" s="102">
        <v>1.7500000000000071E-2</v>
      </c>
      <c r="F54" s="305">
        <v>1.7500000000000071E-2</v>
      </c>
      <c r="G54" s="104">
        <v>1.7500000000000071E-2</v>
      </c>
    </row>
    <row r="55" spans="2:7" x14ac:dyDescent="0.25">
      <c r="B55" s="107">
        <f t="shared" si="5"/>
        <v>2063</v>
      </c>
      <c r="C55" s="92"/>
      <c r="D55" s="102"/>
      <c r="E55" s="102">
        <v>1.7500000000000071E-2</v>
      </c>
      <c r="F55" s="305">
        <v>1.7500000000000071E-2</v>
      </c>
      <c r="G55" s="104">
        <v>1.7500000000000071E-2</v>
      </c>
    </row>
    <row r="56" spans="2:7" x14ac:dyDescent="0.25">
      <c r="B56" s="107">
        <f t="shared" si="5"/>
        <v>2064</v>
      </c>
      <c r="C56" s="92"/>
      <c r="D56" s="102"/>
      <c r="E56" s="102">
        <v>1.7500000000000071E-2</v>
      </c>
      <c r="F56" s="305">
        <v>1.7500000000000071E-2</v>
      </c>
      <c r="G56" s="104">
        <v>1.7500000000000071E-2</v>
      </c>
    </row>
    <row r="57" spans="2:7" x14ac:dyDescent="0.25">
      <c r="B57" s="107">
        <f t="shared" si="5"/>
        <v>2065</v>
      </c>
      <c r="C57" s="92"/>
      <c r="D57" s="102"/>
      <c r="E57" s="102">
        <v>1.7500000000000071E-2</v>
      </c>
      <c r="F57" s="305">
        <v>1.7500000000000071E-2</v>
      </c>
      <c r="G57" s="104">
        <v>1.7500000000000071E-2</v>
      </c>
    </row>
    <row r="58" spans="2:7" x14ac:dyDescent="0.25">
      <c r="B58" s="107">
        <f t="shared" si="5"/>
        <v>2066</v>
      </c>
      <c r="C58" s="92"/>
      <c r="D58" s="102"/>
      <c r="E58" s="102">
        <v>1.7500000000000071E-2</v>
      </c>
      <c r="F58" s="305">
        <v>1.7500000000000071E-2</v>
      </c>
      <c r="G58" s="104">
        <v>1.7500000000000071E-2</v>
      </c>
    </row>
    <row r="59" spans="2:7" x14ac:dyDescent="0.25">
      <c r="B59" s="107">
        <f t="shared" si="5"/>
        <v>2067</v>
      </c>
      <c r="C59" s="92"/>
      <c r="D59" s="102"/>
      <c r="E59" s="102">
        <v>1.7500000000000071E-2</v>
      </c>
      <c r="F59" s="305">
        <v>1.7500000000000071E-2</v>
      </c>
      <c r="G59" s="104">
        <v>1.7500000000000071E-2</v>
      </c>
    </row>
    <row r="60" spans="2:7" x14ac:dyDescent="0.25">
      <c r="B60" s="107">
        <f t="shared" si="5"/>
        <v>2068</v>
      </c>
      <c r="C60" s="92"/>
      <c r="D60" s="102"/>
      <c r="E60" s="102">
        <v>1.7500000000000071E-2</v>
      </c>
      <c r="F60" s="305">
        <v>1.7500000000000071E-2</v>
      </c>
      <c r="G60" s="104">
        <v>1.7500000000000071E-2</v>
      </c>
    </row>
    <row r="61" spans="2:7" x14ac:dyDescent="0.25">
      <c r="B61" s="107">
        <f t="shared" si="5"/>
        <v>2069</v>
      </c>
      <c r="C61" s="92"/>
      <c r="D61" s="102"/>
      <c r="E61" s="102">
        <v>1.7500000000000071E-2</v>
      </c>
      <c r="F61" s="305">
        <v>1.7500000000000071E-2</v>
      </c>
      <c r="G61" s="104">
        <v>1.7500000000000071E-2</v>
      </c>
    </row>
    <row r="62" spans="2:7" ht="15.75" thickBot="1" x14ac:dyDescent="0.3">
      <c r="B62" s="108">
        <f t="shared" si="5"/>
        <v>2070</v>
      </c>
      <c r="C62" s="93"/>
      <c r="D62" s="103"/>
      <c r="E62" s="103">
        <v>1.7500000000000071E-2</v>
      </c>
      <c r="F62" s="306">
        <v>1.7500000000000071E-2</v>
      </c>
      <c r="G62" s="105">
        <v>1.7500000000000071E-2</v>
      </c>
    </row>
  </sheetData>
  <mergeCells count="2">
    <mergeCell ref="B4:B5"/>
    <mergeCell ref="C4:G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142"/>
  <sheetViews>
    <sheetView topLeftCell="A66" workbookViewId="0">
      <selection activeCell="B80" sqref="B80"/>
    </sheetView>
  </sheetViews>
  <sheetFormatPr baseColWidth="10" defaultColWidth="11.42578125" defaultRowHeight="15" x14ac:dyDescent="0.25"/>
  <cols>
    <col min="1" max="1" width="1.85546875" style="1" customWidth="1"/>
    <col min="2" max="2" width="9.7109375" style="1" customWidth="1"/>
    <col min="3" max="12" width="13" style="1" customWidth="1"/>
    <col min="13" max="16384" width="11.42578125" style="1"/>
  </cols>
  <sheetData>
    <row r="1" spans="2:23" x14ac:dyDescent="0.25">
      <c r="B1" s="8" t="s">
        <v>5</v>
      </c>
    </row>
    <row r="2" spans="2:23" x14ac:dyDescent="0.25">
      <c r="B2" s="1" t="s">
        <v>0</v>
      </c>
    </row>
    <row r="3" spans="2:23" ht="15.75" thickBot="1" x14ac:dyDescent="0.3"/>
    <row r="4" spans="2:23" ht="19.5" customHeight="1" x14ac:dyDescent="0.25">
      <c r="B4" s="515" t="s">
        <v>1</v>
      </c>
      <c r="C4" s="517" t="s">
        <v>6</v>
      </c>
      <c r="D4" s="518"/>
      <c r="E4" s="518"/>
      <c r="F4" s="518"/>
      <c r="G4" s="519"/>
      <c r="H4" s="517" t="s">
        <v>7</v>
      </c>
      <c r="I4" s="518"/>
      <c r="J4" s="518"/>
      <c r="K4" s="518"/>
      <c r="L4" s="519"/>
      <c r="M4" s="517" t="s">
        <v>2</v>
      </c>
      <c r="N4" s="518"/>
      <c r="O4" s="518"/>
      <c r="P4" s="518"/>
      <c r="Q4" s="519"/>
      <c r="R4" s="511" t="s">
        <v>3</v>
      </c>
      <c r="S4" s="518"/>
      <c r="T4" s="518"/>
      <c r="U4" s="518"/>
      <c r="V4" s="520"/>
    </row>
    <row r="5" spans="2:23" ht="19.5" customHeight="1" thickBot="1" x14ac:dyDescent="0.3">
      <c r="B5" s="516"/>
      <c r="C5" s="2"/>
      <c r="D5" s="3"/>
      <c r="E5" s="3" t="s">
        <v>4</v>
      </c>
      <c r="F5" s="3" t="s">
        <v>64</v>
      </c>
      <c r="G5" s="4" t="s">
        <v>121</v>
      </c>
      <c r="H5" s="2"/>
      <c r="I5" s="3"/>
      <c r="J5" s="3" t="s">
        <v>4</v>
      </c>
      <c r="K5" s="3" t="s">
        <v>64</v>
      </c>
      <c r="L5" s="4" t="s">
        <v>121</v>
      </c>
      <c r="M5" s="2"/>
      <c r="N5" s="3"/>
      <c r="O5" s="3" t="s">
        <v>4</v>
      </c>
      <c r="P5" s="3" t="s">
        <v>64</v>
      </c>
      <c r="Q5" s="4" t="s">
        <v>121</v>
      </c>
      <c r="R5" s="5"/>
      <c r="S5" s="3"/>
      <c r="T5" s="3" t="s">
        <v>4</v>
      </c>
      <c r="U5" s="3" t="s">
        <v>64</v>
      </c>
      <c r="V5" s="6" t="s">
        <v>121</v>
      </c>
    </row>
    <row r="6" spans="2:23" ht="15" customHeight="1" x14ac:dyDescent="0.25">
      <c r="B6" s="18">
        <v>1949</v>
      </c>
      <c r="C6" s="33"/>
      <c r="D6" s="72"/>
      <c r="E6" s="72">
        <v>12.958166465179882</v>
      </c>
      <c r="F6" s="72">
        <v>12.958166465179882</v>
      </c>
      <c r="G6" s="34">
        <v>12.958166465179882</v>
      </c>
      <c r="H6" s="73"/>
      <c r="I6" s="72"/>
      <c r="J6" s="72">
        <v>261.19700532831405</v>
      </c>
      <c r="K6" s="72">
        <v>261.19700532831405</v>
      </c>
      <c r="L6" s="34">
        <v>261.19700532831405</v>
      </c>
      <c r="M6" s="35"/>
      <c r="N6" s="36"/>
      <c r="O6" s="36"/>
      <c r="P6" s="36"/>
      <c r="Q6" s="37"/>
      <c r="R6" s="38"/>
      <c r="S6" s="36"/>
      <c r="T6" s="36"/>
      <c r="U6" s="36"/>
      <c r="V6" s="39"/>
      <c r="W6" s="71"/>
    </row>
    <row r="7" spans="2:23" ht="15" customHeight="1" x14ac:dyDescent="0.25">
      <c r="B7" s="18">
        <v>1950</v>
      </c>
      <c r="C7" s="33"/>
      <c r="D7" s="72"/>
      <c r="E7" s="72">
        <v>17.150514439208667</v>
      </c>
      <c r="F7" s="72">
        <v>17.150514439208667</v>
      </c>
      <c r="G7" s="34">
        <v>17.150514439208667</v>
      </c>
      <c r="H7" s="73"/>
      <c r="I7" s="72"/>
      <c r="J7" s="72">
        <v>314.10210905300266</v>
      </c>
      <c r="K7" s="72">
        <v>314.10210905300266</v>
      </c>
      <c r="L7" s="34">
        <v>314.10210905300266</v>
      </c>
      <c r="M7" s="35"/>
      <c r="N7" s="36"/>
      <c r="O7" s="36">
        <f t="shared" ref="O7:O70" si="0">E7/E6-1</f>
        <v>0.32352941176470584</v>
      </c>
      <c r="P7" s="36">
        <f t="shared" ref="P7:P70" si="1">F7/F6-1</f>
        <v>0.32352941176470584</v>
      </c>
      <c r="Q7" s="37">
        <f t="shared" ref="Q7:Q70" si="2">G7/G6-1</f>
        <v>0.32352941176470584</v>
      </c>
      <c r="R7" s="38"/>
      <c r="S7" s="36"/>
      <c r="T7" s="36">
        <f t="shared" ref="T7:T38" si="3">J7/J6-1</f>
        <v>0.20254866114635983</v>
      </c>
      <c r="U7" s="36">
        <f t="shared" ref="U7:U40" si="4">K7/K6-1</f>
        <v>0.20254866114635983</v>
      </c>
      <c r="V7" s="39">
        <f t="shared" ref="V7:V40" si="5">L7/L6-1</f>
        <v>0.20254866114635983</v>
      </c>
      <c r="W7" s="71"/>
    </row>
    <row r="8" spans="2:23" ht="15" customHeight="1" x14ac:dyDescent="0.25">
      <c r="B8" s="18">
        <v>1951</v>
      </c>
      <c r="C8" s="33"/>
      <c r="D8" s="72"/>
      <c r="E8" s="72">
        <v>19.818372240863351</v>
      </c>
      <c r="F8" s="72">
        <v>19.818372240863351</v>
      </c>
      <c r="G8" s="34">
        <v>19.818372240863351</v>
      </c>
      <c r="H8" s="73"/>
      <c r="I8" s="72"/>
      <c r="J8" s="72">
        <v>312.66213088026626</v>
      </c>
      <c r="K8" s="72">
        <v>312.66213088026626</v>
      </c>
      <c r="L8" s="34">
        <v>312.66213088026626</v>
      </c>
      <c r="M8" s="35"/>
      <c r="N8" s="36"/>
      <c r="O8" s="36">
        <f t="shared" si="0"/>
        <v>0.15555555555555567</v>
      </c>
      <c r="P8" s="36">
        <f t="shared" si="1"/>
        <v>0.15555555555555567</v>
      </c>
      <c r="Q8" s="37">
        <f t="shared" si="2"/>
        <v>0.15555555555555567</v>
      </c>
      <c r="R8" s="38"/>
      <c r="S8" s="36"/>
      <c r="T8" s="36">
        <f t="shared" si="3"/>
        <v>-4.5844269466316367E-3</v>
      </c>
      <c r="U8" s="36">
        <f t="shared" si="4"/>
        <v>-4.5844269466316367E-3</v>
      </c>
      <c r="V8" s="39">
        <f t="shared" si="5"/>
        <v>-4.5844269466316367E-3</v>
      </c>
      <c r="W8" s="71"/>
    </row>
    <row r="9" spans="2:23" ht="15" customHeight="1" x14ac:dyDescent="0.25">
      <c r="B9" s="18">
        <v>1952</v>
      </c>
      <c r="C9" s="33"/>
      <c r="D9" s="72"/>
      <c r="E9" s="72">
        <v>22.791128076992852</v>
      </c>
      <c r="F9" s="72">
        <v>22.791128076992852</v>
      </c>
      <c r="G9" s="34">
        <v>22.791128076992852</v>
      </c>
      <c r="H9" s="73"/>
      <c r="I9" s="72"/>
      <c r="J9" s="72">
        <v>321.12731515515389</v>
      </c>
      <c r="K9" s="72">
        <v>321.12731515515389</v>
      </c>
      <c r="L9" s="34">
        <v>321.12731515515389</v>
      </c>
      <c r="M9" s="35"/>
      <c r="N9" s="36"/>
      <c r="O9" s="36">
        <f t="shared" si="0"/>
        <v>0.14999999999999991</v>
      </c>
      <c r="P9" s="36">
        <f t="shared" si="1"/>
        <v>0.14999999999999991</v>
      </c>
      <c r="Q9" s="37">
        <f t="shared" si="2"/>
        <v>0.14999999999999991</v>
      </c>
      <c r="R9" s="38"/>
      <c r="S9" s="36"/>
      <c r="T9" s="36">
        <f t="shared" si="3"/>
        <v>2.707454289732758E-2</v>
      </c>
      <c r="U9" s="36">
        <f t="shared" si="4"/>
        <v>2.707454289732758E-2</v>
      </c>
      <c r="V9" s="39">
        <f t="shared" si="5"/>
        <v>2.707454289732758E-2</v>
      </c>
      <c r="W9" s="71"/>
    </row>
    <row r="10" spans="2:23" ht="15" customHeight="1" x14ac:dyDescent="0.25">
      <c r="B10" s="18">
        <v>1953</v>
      </c>
      <c r="C10" s="33"/>
      <c r="D10" s="72"/>
      <c r="E10" s="72">
        <v>22.791128076992852</v>
      </c>
      <c r="F10" s="72">
        <v>22.791128076992852</v>
      </c>
      <c r="G10" s="34">
        <v>22.791128076992852</v>
      </c>
      <c r="H10" s="73"/>
      <c r="I10" s="72"/>
      <c r="J10" s="72">
        <v>326.64023043678742</v>
      </c>
      <c r="K10" s="72">
        <v>326.64023043678742</v>
      </c>
      <c r="L10" s="34">
        <v>326.64023043678742</v>
      </c>
      <c r="M10" s="35"/>
      <c r="N10" s="36"/>
      <c r="O10" s="36">
        <f t="shared" si="0"/>
        <v>0</v>
      </c>
      <c r="P10" s="36">
        <f t="shared" si="1"/>
        <v>0</v>
      </c>
      <c r="Q10" s="37">
        <f t="shared" si="2"/>
        <v>0</v>
      </c>
      <c r="R10" s="38"/>
      <c r="S10" s="36"/>
      <c r="T10" s="36">
        <f t="shared" si="3"/>
        <v>1.716738197424883E-2</v>
      </c>
      <c r="U10" s="36">
        <f t="shared" si="4"/>
        <v>1.716738197424883E-2</v>
      </c>
      <c r="V10" s="39">
        <f t="shared" si="5"/>
        <v>1.716738197424883E-2</v>
      </c>
      <c r="W10" s="71"/>
    </row>
    <row r="11" spans="2:23" ht="15" customHeight="1" x14ac:dyDescent="0.25">
      <c r="B11" s="18">
        <v>1954</v>
      </c>
      <c r="C11" s="33"/>
      <c r="D11" s="72"/>
      <c r="E11" s="72">
        <v>25.077863335554007</v>
      </c>
      <c r="F11" s="72">
        <v>25.077863335554007</v>
      </c>
      <c r="G11" s="34">
        <v>25.077863335554007</v>
      </c>
      <c r="H11" s="73"/>
      <c r="I11" s="72"/>
      <c r="J11" s="72">
        <v>357.87754258629639</v>
      </c>
      <c r="K11" s="72">
        <v>357.87754258629639</v>
      </c>
      <c r="L11" s="34">
        <v>357.87754258629639</v>
      </c>
      <c r="M11" s="35"/>
      <c r="N11" s="36"/>
      <c r="O11" s="36">
        <f t="shared" si="0"/>
        <v>0.10033444816053505</v>
      </c>
      <c r="P11" s="36">
        <f t="shared" si="1"/>
        <v>0.10033444816053505</v>
      </c>
      <c r="Q11" s="37">
        <f t="shared" si="2"/>
        <v>0.10033444816053505</v>
      </c>
      <c r="R11" s="38"/>
      <c r="S11" s="36"/>
      <c r="T11" s="36">
        <f t="shared" si="3"/>
        <v>9.5632164194037195E-2</v>
      </c>
      <c r="U11" s="36">
        <f t="shared" si="4"/>
        <v>9.5632164194037195E-2</v>
      </c>
      <c r="V11" s="39">
        <f t="shared" si="5"/>
        <v>9.5632164194037195E-2</v>
      </c>
      <c r="W11" s="71"/>
    </row>
    <row r="12" spans="2:23" ht="15" customHeight="1" x14ac:dyDescent="0.25">
      <c r="B12" s="18">
        <v>1955</v>
      </c>
      <c r="C12" s="33"/>
      <c r="D12" s="72"/>
      <c r="E12" s="72">
        <v>25.077863335554007</v>
      </c>
      <c r="F12" s="72">
        <v>25.077863335554007</v>
      </c>
      <c r="G12" s="34">
        <v>25.077863335554007</v>
      </c>
      <c r="H12" s="73"/>
      <c r="I12" s="72"/>
      <c r="J12" s="72">
        <v>354.34419590349796</v>
      </c>
      <c r="K12" s="72">
        <v>354.34419590349796</v>
      </c>
      <c r="L12" s="34">
        <v>354.34419590349796</v>
      </c>
      <c r="M12" s="35"/>
      <c r="N12" s="36"/>
      <c r="O12" s="36">
        <f t="shared" si="0"/>
        <v>0</v>
      </c>
      <c r="P12" s="36">
        <f t="shared" si="1"/>
        <v>0</v>
      </c>
      <c r="Q12" s="37">
        <f t="shared" si="2"/>
        <v>0</v>
      </c>
      <c r="R12" s="38"/>
      <c r="S12" s="36"/>
      <c r="T12" s="36">
        <f t="shared" si="3"/>
        <v>-9.873060648801113E-3</v>
      </c>
      <c r="U12" s="36">
        <f t="shared" si="4"/>
        <v>-9.873060648801113E-3</v>
      </c>
      <c r="V12" s="39">
        <f t="shared" si="5"/>
        <v>-9.873060648801113E-3</v>
      </c>
      <c r="W12" s="71"/>
    </row>
    <row r="13" spans="2:23" ht="15" customHeight="1" x14ac:dyDescent="0.25">
      <c r="B13" s="18">
        <v>1956</v>
      </c>
      <c r="C13" s="33"/>
      <c r="D13" s="72"/>
      <c r="E13" s="72">
        <v>27.585649669109408</v>
      </c>
      <c r="F13" s="72">
        <v>27.585649669109408</v>
      </c>
      <c r="G13" s="34">
        <v>27.585649669109408</v>
      </c>
      <c r="H13" s="73"/>
      <c r="I13" s="72"/>
      <c r="J13" s="72">
        <v>374.46211163297841</v>
      </c>
      <c r="K13" s="72">
        <v>374.46211163297841</v>
      </c>
      <c r="L13" s="34">
        <v>374.46211163297841</v>
      </c>
      <c r="M13" s="35"/>
      <c r="N13" s="36"/>
      <c r="O13" s="36">
        <f t="shared" si="0"/>
        <v>0.10000000000000009</v>
      </c>
      <c r="P13" s="36">
        <f t="shared" si="1"/>
        <v>0.10000000000000009</v>
      </c>
      <c r="Q13" s="37">
        <f t="shared" si="2"/>
        <v>0.10000000000000009</v>
      </c>
      <c r="R13" s="38"/>
      <c r="S13" s="36"/>
      <c r="T13" s="36">
        <f t="shared" si="3"/>
        <v>5.6775067750677533E-2</v>
      </c>
      <c r="U13" s="36">
        <f t="shared" si="4"/>
        <v>5.6775067750677533E-2</v>
      </c>
      <c r="V13" s="39">
        <f t="shared" si="5"/>
        <v>5.6775067750677533E-2</v>
      </c>
      <c r="W13" s="71"/>
    </row>
    <row r="14" spans="2:23" ht="15" customHeight="1" x14ac:dyDescent="0.25">
      <c r="B14" s="18">
        <v>1957</v>
      </c>
      <c r="C14" s="33"/>
      <c r="D14" s="72"/>
      <c r="E14" s="72">
        <v>27.585649669109408</v>
      </c>
      <c r="F14" s="72">
        <v>27.585649669109408</v>
      </c>
      <c r="G14" s="34">
        <v>27.585649669109408</v>
      </c>
      <c r="H14" s="73"/>
      <c r="I14" s="72"/>
      <c r="J14" s="72">
        <v>363.14459708953751</v>
      </c>
      <c r="K14" s="72">
        <v>363.14459708953751</v>
      </c>
      <c r="L14" s="34">
        <v>363.14459708953751</v>
      </c>
      <c r="M14" s="35"/>
      <c r="N14" s="36"/>
      <c r="O14" s="36">
        <f t="shared" si="0"/>
        <v>0</v>
      </c>
      <c r="P14" s="36">
        <f t="shared" si="1"/>
        <v>0</v>
      </c>
      <c r="Q14" s="37">
        <f t="shared" si="2"/>
        <v>0</v>
      </c>
      <c r="R14" s="38"/>
      <c r="S14" s="36"/>
      <c r="T14" s="36">
        <f t="shared" si="3"/>
        <v>-3.0223390275952777E-2</v>
      </c>
      <c r="U14" s="36">
        <f t="shared" si="4"/>
        <v>-3.0223390275952777E-2</v>
      </c>
      <c r="V14" s="39">
        <f t="shared" si="5"/>
        <v>-3.0223390275952777E-2</v>
      </c>
      <c r="W14" s="71"/>
    </row>
    <row r="15" spans="2:23" ht="15" customHeight="1" x14ac:dyDescent="0.25">
      <c r="B15" s="18">
        <v>1958</v>
      </c>
      <c r="C15" s="33"/>
      <c r="D15" s="72"/>
      <c r="E15" s="72">
        <v>27.585649669109408</v>
      </c>
      <c r="F15" s="72">
        <v>27.585649669109408</v>
      </c>
      <c r="G15" s="34">
        <v>27.585649669109408</v>
      </c>
      <c r="H15" s="73"/>
      <c r="I15" s="72"/>
      <c r="J15" s="72">
        <v>315.83204386872922</v>
      </c>
      <c r="K15" s="72">
        <v>315.83204386872922</v>
      </c>
      <c r="L15" s="34">
        <v>315.83204386872922</v>
      </c>
      <c r="M15" s="35"/>
      <c r="N15" s="36"/>
      <c r="O15" s="36">
        <f t="shared" si="0"/>
        <v>0</v>
      </c>
      <c r="P15" s="36">
        <f t="shared" si="1"/>
        <v>0</v>
      </c>
      <c r="Q15" s="37">
        <f t="shared" si="2"/>
        <v>0</v>
      </c>
      <c r="R15" s="38"/>
      <c r="S15" s="36"/>
      <c r="T15" s="36">
        <f t="shared" si="3"/>
        <v>-0.13028571428571423</v>
      </c>
      <c r="U15" s="36">
        <f t="shared" si="4"/>
        <v>-0.13028571428571423</v>
      </c>
      <c r="V15" s="39">
        <f t="shared" si="5"/>
        <v>-0.13028571428571423</v>
      </c>
      <c r="W15" s="71"/>
    </row>
    <row r="16" spans="2:23" ht="15" customHeight="1" x14ac:dyDescent="0.25">
      <c r="B16" s="18">
        <v>1959</v>
      </c>
      <c r="C16" s="33"/>
      <c r="D16" s="72"/>
      <c r="E16" s="72">
        <v>27.585649669109408</v>
      </c>
      <c r="F16" s="72">
        <v>27.585649669109408</v>
      </c>
      <c r="G16" s="34">
        <v>27.585649669109408</v>
      </c>
      <c r="H16" s="73"/>
      <c r="I16" s="72"/>
      <c r="J16" s="72">
        <v>297.47366887528318</v>
      </c>
      <c r="K16" s="72">
        <v>297.47366887528318</v>
      </c>
      <c r="L16" s="34">
        <v>297.47366887528318</v>
      </c>
      <c r="M16" s="35"/>
      <c r="N16" s="36"/>
      <c r="O16" s="36">
        <f t="shared" si="0"/>
        <v>0</v>
      </c>
      <c r="P16" s="36">
        <f t="shared" si="1"/>
        <v>0</v>
      </c>
      <c r="Q16" s="37">
        <f t="shared" si="2"/>
        <v>0</v>
      </c>
      <c r="R16" s="38"/>
      <c r="S16" s="36"/>
      <c r="T16" s="36">
        <f t="shared" si="3"/>
        <v>-5.8127018299246491E-2</v>
      </c>
      <c r="U16" s="36">
        <f t="shared" si="4"/>
        <v>-5.8127018299246491E-2</v>
      </c>
      <c r="V16" s="39">
        <f t="shared" si="5"/>
        <v>-5.8127018299246491E-2</v>
      </c>
      <c r="W16" s="71"/>
    </row>
    <row r="17" spans="2:23" ht="15" customHeight="1" x14ac:dyDescent="0.25">
      <c r="B17" s="18">
        <v>1960</v>
      </c>
      <c r="C17" s="33"/>
      <c r="D17" s="72"/>
      <c r="E17" s="72">
        <v>27.585649669109408</v>
      </c>
      <c r="F17" s="72">
        <v>27.585649669109408</v>
      </c>
      <c r="G17" s="34">
        <v>27.585649669109408</v>
      </c>
      <c r="H17" s="73"/>
      <c r="I17" s="72"/>
      <c r="J17" s="72">
        <v>286.97096405517965</v>
      </c>
      <c r="K17" s="72">
        <v>286.97096405517965</v>
      </c>
      <c r="L17" s="34">
        <v>286.97096405517965</v>
      </c>
      <c r="M17" s="35"/>
      <c r="N17" s="36"/>
      <c r="O17" s="36">
        <f t="shared" si="0"/>
        <v>0</v>
      </c>
      <c r="P17" s="36">
        <f t="shared" si="1"/>
        <v>0</v>
      </c>
      <c r="Q17" s="37">
        <f t="shared" si="2"/>
        <v>0</v>
      </c>
      <c r="R17" s="38"/>
      <c r="S17" s="36"/>
      <c r="T17" s="36">
        <f t="shared" si="3"/>
        <v>-3.5306334371755232E-2</v>
      </c>
      <c r="U17" s="36">
        <f t="shared" si="4"/>
        <v>-3.5306334371755232E-2</v>
      </c>
      <c r="V17" s="39">
        <f t="shared" si="5"/>
        <v>-3.5306334371755232E-2</v>
      </c>
      <c r="W17" s="71"/>
    </row>
    <row r="18" spans="2:23" ht="15" customHeight="1" x14ac:dyDescent="0.25">
      <c r="B18" s="18">
        <v>1961</v>
      </c>
      <c r="C18" s="33"/>
      <c r="D18" s="72"/>
      <c r="E18" s="72">
        <v>27.585649669109408</v>
      </c>
      <c r="F18" s="72">
        <v>27.585649669109408</v>
      </c>
      <c r="G18" s="34">
        <v>27.585649669109408</v>
      </c>
      <c r="H18" s="73"/>
      <c r="I18" s="72"/>
      <c r="J18" s="72">
        <v>277.74174712074176</v>
      </c>
      <c r="K18" s="72">
        <v>277.74174712074176</v>
      </c>
      <c r="L18" s="34">
        <v>277.74174712074176</v>
      </c>
      <c r="M18" s="35"/>
      <c r="N18" s="36"/>
      <c r="O18" s="36">
        <f t="shared" si="0"/>
        <v>0</v>
      </c>
      <c r="P18" s="36">
        <f t="shared" si="1"/>
        <v>0</v>
      </c>
      <c r="Q18" s="37">
        <f t="shared" si="2"/>
        <v>0</v>
      </c>
      <c r="R18" s="38"/>
      <c r="S18" s="36"/>
      <c r="T18" s="36">
        <f t="shared" si="3"/>
        <v>-3.2160804020100353E-2</v>
      </c>
      <c r="U18" s="36">
        <f t="shared" si="4"/>
        <v>-3.2160804020100353E-2</v>
      </c>
      <c r="V18" s="39">
        <f t="shared" si="5"/>
        <v>-3.2160804020100353E-2</v>
      </c>
      <c r="W18" s="71"/>
    </row>
    <row r="19" spans="2:23" ht="15" customHeight="1" x14ac:dyDescent="0.25">
      <c r="B19" s="18">
        <v>1962</v>
      </c>
      <c r="C19" s="33"/>
      <c r="D19" s="72"/>
      <c r="E19" s="72">
        <v>27.585649669109408</v>
      </c>
      <c r="F19" s="72">
        <v>27.585649669109408</v>
      </c>
      <c r="G19" s="34">
        <v>27.585649669109408</v>
      </c>
      <c r="H19" s="73"/>
      <c r="I19" s="72"/>
      <c r="J19" s="72">
        <v>265.21404835425915</v>
      </c>
      <c r="K19" s="72">
        <v>265.21404835425915</v>
      </c>
      <c r="L19" s="34">
        <v>265.21404835425915</v>
      </c>
      <c r="M19" s="35"/>
      <c r="N19" s="36"/>
      <c r="O19" s="36">
        <f t="shared" si="0"/>
        <v>0</v>
      </c>
      <c r="P19" s="36">
        <f t="shared" si="1"/>
        <v>0</v>
      </c>
      <c r="Q19" s="37">
        <f t="shared" si="2"/>
        <v>0</v>
      </c>
      <c r="R19" s="38"/>
      <c r="S19" s="36"/>
      <c r="T19" s="36">
        <f t="shared" si="3"/>
        <v>-4.5105566218810011E-2</v>
      </c>
      <c r="U19" s="36">
        <f t="shared" si="4"/>
        <v>-4.5105566218810011E-2</v>
      </c>
      <c r="V19" s="39">
        <f t="shared" si="5"/>
        <v>-4.5105566218810011E-2</v>
      </c>
      <c r="W19" s="71"/>
    </row>
    <row r="20" spans="2:23" ht="15" customHeight="1" x14ac:dyDescent="0.25">
      <c r="B20" s="18">
        <v>1963</v>
      </c>
      <c r="C20" s="33"/>
      <c r="D20" s="72"/>
      <c r="E20" s="72">
        <v>30.489803447482075</v>
      </c>
      <c r="F20" s="72">
        <v>30.489803447482075</v>
      </c>
      <c r="G20" s="34">
        <v>30.489803447482075</v>
      </c>
      <c r="H20" s="73"/>
      <c r="I20" s="72"/>
      <c r="J20" s="72">
        <v>279.71323345867717</v>
      </c>
      <c r="K20" s="72">
        <v>279.71323345867717</v>
      </c>
      <c r="L20" s="34">
        <v>279.71323345867717</v>
      </c>
      <c r="M20" s="35"/>
      <c r="N20" s="36"/>
      <c r="O20" s="36">
        <f t="shared" si="0"/>
        <v>0.10527770102238176</v>
      </c>
      <c r="P20" s="36">
        <f t="shared" si="1"/>
        <v>0.10527770102238176</v>
      </c>
      <c r="Q20" s="37">
        <f t="shared" si="2"/>
        <v>0.10527770102238176</v>
      </c>
      <c r="R20" s="38"/>
      <c r="S20" s="36"/>
      <c r="T20" s="36">
        <f t="shared" si="3"/>
        <v>5.4669747678866454E-2</v>
      </c>
      <c r="U20" s="36">
        <f t="shared" si="4"/>
        <v>5.4669747678866454E-2</v>
      </c>
      <c r="V20" s="39">
        <f t="shared" si="5"/>
        <v>5.4669747678866454E-2</v>
      </c>
      <c r="W20" s="71"/>
    </row>
    <row r="21" spans="2:23" ht="15" customHeight="1" x14ac:dyDescent="0.25">
      <c r="B21" s="18">
        <v>1964</v>
      </c>
      <c r="C21" s="33"/>
      <c r="D21" s="72"/>
      <c r="E21" s="72">
        <v>34.301028878417334</v>
      </c>
      <c r="F21" s="72">
        <v>34.301028878417334</v>
      </c>
      <c r="G21" s="34">
        <v>34.301028878417334</v>
      </c>
      <c r="H21" s="73"/>
      <c r="I21" s="72"/>
      <c r="J21" s="72">
        <v>304.09531619821666</v>
      </c>
      <c r="K21" s="72">
        <v>304.09531619821666</v>
      </c>
      <c r="L21" s="34">
        <v>304.09531619821666</v>
      </c>
      <c r="M21" s="35"/>
      <c r="N21" s="36"/>
      <c r="O21" s="36">
        <f t="shared" si="0"/>
        <v>0.125</v>
      </c>
      <c r="P21" s="36">
        <f t="shared" si="1"/>
        <v>0.125</v>
      </c>
      <c r="Q21" s="37">
        <f t="shared" si="2"/>
        <v>0.125</v>
      </c>
      <c r="R21" s="38"/>
      <c r="S21" s="36"/>
      <c r="T21" s="36">
        <f t="shared" si="3"/>
        <v>8.716814159292019E-2</v>
      </c>
      <c r="U21" s="36">
        <f t="shared" si="4"/>
        <v>8.716814159292019E-2</v>
      </c>
      <c r="V21" s="39">
        <f t="shared" si="5"/>
        <v>8.716814159292019E-2</v>
      </c>
      <c r="W21" s="71"/>
    </row>
    <row r="22" spans="2:23" ht="15" customHeight="1" x14ac:dyDescent="0.25">
      <c r="B22" s="18">
        <v>1965</v>
      </c>
      <c r="C22" s="33"/>
      <c r="D22" s="72"/>
      <c r="E22" s="72">
        <v>38.112254309352593</v>
      </c>
      <c r="F22" s="72">
        <v>38.112254309352593</v>
      </c>
      <c r="G22" s="34">
        <v>38.112254309352593</v>
      </c>
      <c r="H22" s="73"/>
      <c r="I22" s="72"/>
      <c r="J22" s="72">
        <v>329.71378555362202</v>
      </c>
      <c r="K22" s="72">
        <v>329.71378555362202</v>
      </c>
      <c r="L22" s="34">
        <v>329.71378555362202</v>
      </c>
      <c r="M22" s="35"/>
      <c r="N22" s="36"/>
      <c r="O22" s="36">
        <f t="shared" si="0"/>
        <v>0.11111111111111116</v>
      </c>
      <c r="P22" s="36">
        <f t="shared" si="1"/>
        <v>0.11111111111111116</v>
      </c>
      <c r="Q22" s="37">
        <f t="shared" si="2"/>
        <v>0.11111111111111116</v>
      </c>
      <c r="R22" s="38"/>
      <c r="S22" s="36"/>
      <c r="T22" s="36">
        <f t="shared" si="3"/>
        <v>8.4244866628286452E-2</v>
      </c>
      <c r="U22" s="36">
        <f t="shared" si="4"/>
        <v>8.4244866628286452E-2</v>
      </c>
      <c r="V22" s="39">
        <f t="shared" si="5"/>
        <v>8.4244866628286452E-2</v>
      </c>
      <c r="W22" s="71"/>
    </row>
    <row r="23" spans="2:23" ht="15" customHeight="1" x14ac:dyDescent="0.25">
      <c r="B23" s="18">
        <v>1966</v>
      </c>
      <c r="C23" s="33"/>
      <c r="D23" s="72"/>
      <c r="E23" s="72">
        <v>43.829092455755486</v>
      </c>
      <c r="F23" s="72">
        <v>43.829092455755486</v>
      </c>
      <c r="G23" s="34">
        <v>43.829092455755486</v>
      </c>
      <c r="H23" s="73"/>
      <c r="I23" s="72"/>
      <c r="J23" s="72">
        <v>369.2849858887792</v>
      </c>
      <c r="K23" s="72">
        <v>369.2849858887792</v>
      </c>
      <c r="L23" s="34">
        <v>369.2849858887792</v>
      </c>
      <c r="M23" s="35"/>
      <c r="N23" s="36"/>
      <c r="O23" s="36">
        <f t="shared" si="0"/>
        <v>0.15000000000000013</v>
      </c>
      <c r="P23" s="36">
        <f t="shared" si="1"/>
        <v>0.15000000000000013</v>
      </c>
      <c r="Q23" s="37">
        <f t="shared" si="2"/>
        <v>0.15000000000000013</v>
      </c>
      <c r="R23" s="38"/>
      <c r="S23" s="36"/>
      <c r="T23" s="36">
        <f t="shared" si="3"/>
        <v>0.1200168208578638</v>
      </c>
      <c r="U23" s="36">
        <f t="shared" si="4"/>
        <v>0.1200168208578638</v>
      </c>
      <c r="V23" s="39">
        <f t="shared" si="5"/>
        <v>0.1200168208578638</v>
      </c>
      <c r="W23" s="71"/>
    </row>
    <row r="24" spans="2:23" ht="15" customHeight="1" x14ac:dyDescent="0.25">
      <c r="B24" s="18">
        <v>1967</v>
      </c>
      <c r="C24" s="33"/>
      <c r="D24" s="72"/>
      <c r="E24" s="72">
        <v>49.545930602158371</v>
      </c>
      <c r="F24" s="72">
        <v>49.545930602158371</v>
      </c>
      <c r="G24" s="34">
        <v>49.545930602158371</v>
      </c>
      <c r="H24" s="73"/>
      <c r="I24" s="72"/>
      <c r="J24" s="72">
        <v>406.17932305435562</v>
      </c>
      <c r="K24" s="72">
        <v>406.17932305435562</v>
      </c>
      <c r="L24" s="34">
        <v>406.17932305435562</v>
      </c>
      <c r="M24" s="35"/>
      <c r="N24" s="36"/>
      <c r="O24" s="36">
        <f t="shared" si="0"/>
        <v>0.13043478260869557</v>
      </c>
      <c r="P24" s="36">
        <f t="shared" si="1"/>
        <v>0.13043478260869557</v>
      </c>
      <c r="Q24" s="37">
        <f t="shared" si="2"/>
        <v>0.13043478260869557</v>
      </c>
      <c r="R24" s="38"/>
      <c r="S24" s="36"/>
      <c r="T24" s="36">
        <f t="shared" si="3"/>
        <v>9.9907493061979435E-2</v>
      </c>
      <c r="U24" s="36">
        <f t="shared" si="4"/>
        <v>9.9907493061979435E-2</v>
      </c>
      <c r="V24" s="39">
        <f t="shared" si="5"/>
        <v>9.9907493061979435E-2</v>
      </c>
      <c r="W24" s="71"/>
    </row>
    <row r="25" spans="2:23" ht="15" customHeight="1" x14ac:dyDescent="0.25">
      <c r="B25" s="18">
        <v>1968</v>
      </c>
      <c r="C25" s="33"/>
      <c r="D25" s="72"/>
      <c r="E25" s="72">
        <v>55.262768748561264</v>
      </c>
      <c r="F25" s="72">
        <v>55.262768748561264</v>
      </c>
      <c r="G25" s="34">
        <v>55.262768748561264</v>
      </c>
      <c r="H25" s="73"/>
      <c r="I25" s="72"/>
      <c r="J25" s="72">
        <v>433.53360792724101</v>
      </c>
      <c r="K25" s="72">
        <v>433.53360792724101</v>
      </c>
      <c r="L25" s="34">
        <v>433.53360792724101</v>
      </c>
      <c r="M25" s="35"/>
      <c r="N25" s="36"/>
      <c r="O25" s="36">
        <f t="shared" si="0"/>
        <v>0.11538461538461542</v>
      </c>
      <c r="P25" s="36">
        <f t="shared" si="1"/>
        <v>0.11538461538461542</v>
      </c>
      <c r="Q25" s="37">
        <f t="shared" si="2"/>
        <v>0.11538461538461542</v>
      </c>
      <c r="R25" s="38"/>
      <c r="S25" s="36"/>
      <c r="T25" s="36">
        <f t="shared" si="3"/>
        <v>6.7345340642130047E-2</v>
      </c>
      <c r="U25" s="36">
        <f t="shared" si="4"/>
        <v>6.7345340642130047E-2</v>
      </c>
      <c r="V25" s="39">
        <f t="shared" si="5"/>
        <v>6.7345340642130047E-2</v>
      </c>
      <c r="W25" s="71"/>
    </row>
    <row r="26" spans="2:23" ht="15" customHeight="1" x14ac:dyDescent="0.25">
      <c r="B26" s="18">
        <v>1969</v>
      </c>
      <c r="C26" s="33"/>
      <c r="D26" s="72"/>
      <c r="E26" s="72">
        <v>59.073994179496523</v>
      </c>
      <c r="F26" s="72">
        <v>59.073994179496523</v>
      </c>
      <c r="G26" s="34">
        <v>59.073994179496523</v>
      </c>
      <c r="H26" s="73"/>
      <c r="I26" s="72"/>
      <c r="J26" s="72">
        <v>435.46966423119665</v>
      </c>
      <c r="K26" s="72">
        <v>435.46966423119665</v>
      </c>
      <c r="L26" s="34">
        <v>435.46966423119665</v>
      </c>
      <c r="M26" s="35"/>
      <c r="N26" s="36"/>
      <c r="O26" s="36">
        <f t="shared" si="0"/>
        <v>6.8965517241379226E-2</v>
      </c>
      <c r="P26" s="36">
        <f t="shared" si="1"/>
        <v>6.8965517241379226E-2</v>
      </c>
      <c r="Q26" s="37">
        <f t="shared" si="2"/>
        <v>6.8965517241379226E-2</v>
      </c>
      <c r="R26" s="38"/>
      <c r="S26" s="36"/>
      <c r="T26" s="36">
        <f t="shared" si="3"/>
        <v>4.4657582908325111E-3</v>
      </c>
      <c r="U26" s="36">
        <f t="shared" si="4"/>
        <v>4.4657582908325111E-3</v>
      </c>
      <c r="V26" s="39">
        <f t="shared" si="5"/>
        <v>4.4657582908325111E-3</v>
      </c>
      <c r="W26" s="71"/>
    </row>
    <row r="27" spans="2:23" ht="15" customHeight="1" x14ac:dyDescent="0.25">
      <c r="B27" s="18">
        <v>1970</v>
      </c>
      <c r="C27" s="33"/>
      <c r="D27" s="72"/>
      <c r="E27" s="72">
        <v>62.885219610431783</v>
      </c>
      <c r="F27" s="72">
        <v>62.885219610431783</v>
      </c>
      <c r="G27" s="34">
        <v>62.885219610431783</v>
      </c>
      <c r="H27" s="73"/>
      <c r="I27" s="72"/>
      <c r="J27" s="72">
        <v>440.5483426974165</v>
      </c>
      <c r="K27" s="72">
        <v>440.5483426974165</v>
      </c>
      <c r="L27" s="34">
        <v>440.5483426974165</v>
      </c>
      <c r="M27" s="35"/>
      <c r="N27" s="36"/>
      <c r="O27" s="36">
        <f t="shared" si="0"/>
        <v>6.4516129032258007E-2</v>
      </c>
      <c r="P27" s="36">
        <f t="shared" si="1"/>
        <v>6.4516129032258007E-2</v>
      </c>
      <c r="Q27" s="37">
        <f t="shared" si="2"/>
        <v>6.4516129032258007E-2</v>
      </c>
      <c r="R27" s="38"/>
      <c r="S27" s="36"/>
      <c r="T27" s="36">
        <f t="shared" si="3"/>
        <v>1.1662531017369693E-2</v>
      </c>
      <c r="U27" s="36">
        <f t="shared" si="4"/>
        <v>1.1662531017369693E-2</v>
      </c>
      <c r="V27" s="39">
        <f t="shared" si="5"/>
        <v>1.1662531017369693E-2</v>
      </c>
      <c r="W27" s="71"/>
    </row>
    <row r="28" spans="2:23" ht="15" customHeight="1" x14ac:dyDescent="0.25">
      <c r="B28" s="18">
        <v>1971</v>
      </c>
      <c r="C28" s="33"/>
      <c r="D28" s="72"/>
      <c r="E28" s="72">
        <v>66.696445041367042</v>
      </c>
      <c r="F28" s="72">
        <v>66.696445041367042</v>
      </c>
      <c r="G28" s="34">
        <v>66.696445041367042</v>
      </c>
      <c r="H28" s="73"/>
      <c r="I28" s="72"/>
      <c r="J28" s="72">
        <v>442.20052046619134</v>
      </c>
      <c r="K28" s="72">
        <v>442.20052046619134</v>
      </c>
      <c r="L28" s="34">
        <v>442.20052046619134</v>
      </c>
      <c r="M28" s="35"/>
      <c r="N28" s="36"/>
      <c r="O28" s="36">
        <f t="shared" si="0"/>
        <v>6.0606060606060552E-2</v>
      </c>
      <c r="P28" s="36">
        <f t="shared" si="1"/>
        <v>6.0606060606060552E-2</v>
      </c>
      <c r="Q28" s="37">
        <f t="shared" si="2"/>
        <v>6.0606060606060552E-2</v>
      </c>
      <c r="R28" s="38"/>
      <c r="S28" s="36"/>
      <c r="T28" s="36">
        <f t="shared" si="3"/>
        <v>3.7502757555702981E-3</v>
      </c>
      <c r="U28" s="36">
        <f t="shared" si="4"/>
        <v>3.7502757555702981E-3</v>
      </c>
      <c r="V28" s="39">
        <f t="shared" si="5"/>
        <v>3.7502757555702981E-3</v>
      </c>
      <c r="W28" s="71"/>
    </row>
    <row r="29" spans="2:23" ht="15" customHeight="1" x14ac:dyDescent="0.25">
      <c r="B29" s="18">
        <v>1972</v>
      </c>
      <c r="C29" s="33"/>
      <c r="D29" s="72"/>
      <c r="E29" s="72">
        <v>120.12982558307938</v>
      </c>
      <c r="F29" s="72">
        <v>120.12982558307938</v>
      </c>
      <c r="G29" s="34">
        <v>120.12982558307938</v>
      </c>
      <c r="H29" s="73"/>
      <c r="I29" s="72"/>
      <c r="J29" s="72">
        <v>750.28715255067914</v>
      </c>
      <c r="K29" s="72">
        <v>750.28715255067914</v>
      </c>
      <c r="L29" s="34">
        <v>750.28715255067914</v>
      </c>
      <c r="M29" s="35"/>
      <c r="N29" s="36"/>
      <c r="O29" s="36">
        <f t="shared" si="0"/>
        <v>0.80114285714285716</v>
      </c>
      <c r="P29" s="36">
        <f t="shared" si="1"/>
        <v>0.80114285714285716</v>
      </c>
      <c r="Q29" s="37">
        <f t="shared" si="2"/>
        <v>0.80114285714285716</v>
      </c>
      <c r="R29" s="38"/>
      <c r="S29" s="36"/>
      <c r="T29" s="36">
        <f t="shared" si="3"/>
        <v>0.6967125044531528</v>
      </c>
      <c r="U29" s="36">
        <f t="shared" si="4"/>
        <v>0.6967125044531528</v>
      </c>
      <c r="V29" s="39">
        <f t="shared" si="5"/>
        <v>0.6967125044531528</v>
      </c>
      <c r="W29" s="71"/>
    </row>
    <row r="30" spans="2:23" ht="15" customHeight="1" x14ac:dyDescent="0.25">
      <c r="B30" s="18">
        <v>1973</v>
      </c>
      <c r="C30" s="33"/>
      <c r="D30" s="72"/>
      <c r="E30" s="72">
        <v>138.72860568604344</v>
      </c>
      <c r="F30" s="72">
        <v>138.72860568604344</v>
      </c>
      <c r="G30" s="34">
        <v>138.72860568604344</v>
      </c>
      <c r="H30" s="73"/>
      <c r="I30" s="72"/>
      <c r="J30" s="72">
        <v>793.25523502441968</v>
      </c>
      <c r="K30" s="72">
        <v>793.25523502441968</v>
      </c>
      <c r="L30" s="34">
        <v>793.25523502441968</v>
      </c>
      <c r="M30" s="35"/>
      <c r="N30" s="36"/>
      <c r="O30" s="36">
        <f t="shared" si="0"/>
        <v>0.15482233502538056</v>
      </c>
      <c r="P30" s="36">
        <f t="shared" si="1"/>
        <v>0.15482233502538056</v>
      </c>
      <c r="Q30" s="37">
        <f t="shared" si="2"/>
        <v>0.15482233502538056</v>
      </c>
      <c r="R30" s="38"/>
      <c r="S30" s="36"/>
      <c r="T30" s="36">
        <f t="shared" si="3"/>
        <v>5.7268850103145308E-2</v>
      </c>
      <c r="U30" s="36">
        <f t="shared" si="4"/>
        <v>5.7268850103145308E-2</v>
      </c>
      <c r="V30" s="39">
        <f t="shared" si="5"/>
        <v>5.7268850103145308E-2</v>
      </c>
      <c r="W30" s="71"/>
    </row>
    <row r="31" spans="2:23" ht="15" customHeight="1" x14ac:dyDescent="0.25">
      <c r="B31" s="18">
        <v>1974</v>
      </c>
      <c r="C31" s="33"/>
      <c r="D31" s="72"/>
      <c r="E31" s="72">
        <v>165.55963271982768</v>
      </c>
      <c r="F31" s="72">
        <v>165.55963271982768</v>
      </c>
      <c r="G31" s="34">
        <v>165.55963271982768</v>
      </c>
      <c r="H31" s="73"/>
      <c r="I31" s="72"/>
      <c r="J31" s="72">
        <v>832.20090345571191</v>
      </c>
      <c r="K31" s="72">
        <v>832.20090345571191</v>
      </c>
      <c r="L31" s="34">
        <v>832.20090345571191</v>
      </c>
      <c r="M31" s="35"/>
      <c r="N31" s="36"/>
      <c r="O31" s="36">
        <f t="shared" si="0"/>
        <v>0.19340659340659361</v>
      </c>
      <c r="P31" s="36">
        <f t="shared" si="1"/>
        <v>0.19340659340659361</v>
      </c>
      <c r="Q31" s="37">
        <f t="shared" si="2"/>
        <v>0.19340659340659361</v>
      </c>
      <c r="R31" s="38"/>
      <c r="S31" s="36"/>
      <c r="T31" s="36">
        <f t="shared" si="3"/>
        <v>4.9096011865706002E-2</v>
      </c>
      <c r="U31" s="36">
        <f t="shared" si="4"/>
        <v>4.9096011865706002E-2</v>
      </c>
      <c r="V31" s="39">
        <f t="shared" si="5"/>
        <v>4.9096011865706002E-2</v>
      </c>
      <c r="W31" s="71"/>
    </row>
    <row r="32" spans="2:23" ht="15" customHeight="1" x14ac:dyDescent="0.25">
      <c r="B32" s="18">
        <v>1975</v>
      </c>
      <c r="C32" s="33"/>
      <c r="D32" s="72"/>
      <c r="E32" s="72">
        <v>205.80617327050402</v>
      </c>
      <c r="F32" s="72">
        <v>205.80617327050402</v>
      </c>
      <c r="G32" s="34">
        <v>205.80617327050402</v>
      </c>
      <c r="H32" s="73"/>
      <c r="I32" s="72"/>
      <c r="J32" s="72">
        <v>925.80433041037702</v>
      </c>
      <c r="K32" s="72">
        <v>925.80433041037702</v>
      </c>
      <c r="L32" s="34">
        <v>925.80433041037702</v>
      </c>
      <c r="M32" s="35"/>
      <c r="N32" s="36"/>
      <c r="O32" s="36">
        <f t="shared" si="0"/>
        <v>0.24309392265193375</v>
      </c>
      <c r="P32" s="36">
        <f t="shared" si="1"/>
        <v>0.24309392265193375</v>
      </c>
      <c r="Q32" s="37">
        <f t="shared" si="2"/>
        <v>0.24309392265193375</v>
      </c>
      <c r="R32" s="38"/>
      <c r="S32" s="36"/>
      <c r="T32" s="36">
        <f t="shared" si="3"/>
        <v>0.11247695906838984</v>
      </c>
      <c r="U32" s="36">
        <f t="shared" si="4"/>
        <v>0.11247695906838984</v>
      </c>
      <c r="V32" s="39">
        <f t="shared" si="5"/>
        <v>0.11247695906838984</v>
      </c>
      <c r="W32" s="71"/>
    </row>
    <row r="33" spans="2:23" ht="15" customHeight="1" x14ac:dyDescent="0.25">
      <c r="B33" s="18">
        <v>1976</v>
      </c>
      <c r="C33" s="33"/>
      <c r="D33" s="72"/>
      <c r="E33" s="72">
        <v>240.56454920063359</v>
      </c>
      <c r="F33" s="72">
        <v>240.56454920063359</v>
      </c>
      <c r="G33" s="34">
        <v>240.56454920063359</v>
      </c>
      <c r="H33" s="73"/>
      <c r="I33" s="72"/>
      <c r="J33" s="72">
        <v>986.88601715476955</v>
      </c>
      <c r="K33" s="72">
        <v>986.88601715476955</v>
      </c>
      <c r="L33" s="34">
        <v>986.88601715476955</v>
      </c>
      <c r="M33" s="35"/>
      <c r="N33" s="36"/>
      <c r="O33" s="36">
        <f t="shared" si="0"/>
        <v>0.16888888888888887</v>
      </c>
      <c r="P33" s="36">
        <f t="shared" si="1"/>
        <v>0.16888888888888887</v>
      </c>
      <c r="Q33" s="37">
        <f t="shared" si="2"/>
        <v>0.16888888888888887</v>
      </c>
      <c r="R33" s="38"/>
      <c r="S33" s="36"/>
      <c r="T33" s="36">
        <f t="shared" si="3"/>
        <v>6.5976885976885669E-2</v>
      </c>
      <c r="U33" s="36">
        <f t="shared" si="4"/>
        <v>6.5976885976885669E-2</v>
      </c>
      <c r="V33" s="39">
        <f t="shared" si="5"/>
        <v>6.5976885976885669E-2</v>
      </c>
      <c r="W33" s="71"/>
    </row>
    <row r="34" spans="2:23" ht="15" customHeight="1" x14ac:dyDescent="0.25">
      <c r="B34" s="18">
        <v>1977</v>
      </c>
      <c r="C34" s="33"/>
      <c r="D34" s="72"/>
      <c r="E34" s="72">
        <v>272.57884282048974</v>
      </c>
      <c r="F34" s="72">
        <v>272.57884282048974</v>
      </c>
      <c r="G34" s="34">
        <v>272.57884282048974</v>
      </c>
      <c r="H34" s="73"/>
      <c r="I34" s="72"/>
      <c r="J34" s="72">
        <v>1022.732152575156</v>
      </c>
      <c r="K34" s="72">
        <v>1022.732152575156</v>
      </c>
      <c r="L34" s="34">
        <v>1022.732152575156</v>
      </c>
      <c r="M34" s="35"/>
      <c r="N34" s="36"/>
      <c r="O34" s="36">
        <f t="shared" si="0"/>
        <v>0.13307984790874516</v>
      </c>
      <c r="P34" s="36">
        <f t="shared" si="1"/>
        <v>0.13307984790874516</v>
      </c>
      <c r="Q34" s="37">
        <f t="shared" si="2"/>
        <v>0.13307984790874516</v>
      </c>
      <c r="R34" s="38"/>
      <c r="S34" s="36"/>
      <c r="T34" s="36">
        <f t="shared" si="3"/>
        <v>3.6322467637886158E-2</v>
      </c>
      <c r="U34" s="36">
        <f t="shared" si="4"/>
        <v>3.6322467637886158E-2</v>
      </c>
      <c r="V34" s="39">
        <f t="shared" si="5"/>
        <v>3.6322467637886158E-2</v>
      </c>
      <c r="W34" s="71"/>
    </row>
    <row r="35" spans="2:23" ht="15" customHeight="1" x14ac:dyDescent="0.25">
      <c r="B35" s="18">
        <v>1978</v>
      </c>
      <c r="C35" s="33"/>
      <c r="D35" s="72"/>
      <c r="E35" s="72">
        <v>306.72742268166968</v>
      </c>
      <c r="F35" s="72">
        <v>306.72742268166968</v>
      </c>
      <c r="G35" s="34">
        <v>306.72742268166968</v>
      </c>
      <c r="H35" s="73"/>
      <c r="I35" s="72"/>
      <c r="J35" s="72">
        <v>1055.2181732228596</v>
      </c>
      <c r="K35" s="72">
        <v>1055.2181732228596</v>
      </c>
      <c r="L35" s="34">
        <v>1055.2181732228596</v>
      </c>
      <c r="M35" s="35"/>
      <c r="N35" s="36"/>
      <c r="O35" s="36">
        <f t="shared" si="0"/>
        <v>0.12527964205816566</v>
      </c>
      <c r="P35" s="36">
        <f t="shared" si="1"/>
        <v>0.12527964205816566</v>
      </c>
      <c r="Q35" s="37">
        <f t="shared" si="2"/>
        <v>0.12527964205816566</v>
      </c>
      <c r="R35" s="38"/>
      <c r="S35" s="36"/>
      <c r="T35" s="36">
        <f t="shared" si="3"/>
        <v>3.1763957518991193E-2</v>
      </c>
      <c r="U35" s="36">
        <f t="shared" si="4"/>
        <v>3.1763957518991193E-2</v>
      </c>
      <c r="V35" s="39">
        <f t="shared" si="5"/>
        <v>3.1763957518991193E-2</v>
      </c>
      <c r="W35" s="71"/>
    </row>
    <row r="36" spans="2:23" ht="15" customHeight="1" x14ac:dyDescent="0.25">
      <c r="B36" s="18">
        <v>1979</v>
      </c>
      <c r="C36" s="33"/>
      <c r="D36" s="72"/>
      <c r="E36" s="72">
        <v>344.83967699102226</v>
      </c>
      <c r="F36" s="72">
        <v>344.83967699102226</v>
      </c>
      <c r="G36" s="34">
        <v>344.83967699102226</v>
      </c>
      <c r="H36" s="73"/>
      <c r="I36" s="72"/>
      <c r="J36" s="72">
        <v>1070.8629522926415</v>
      </c>
      <c r="K36" s="72">
        <v>1070.8629522926415</v>
      </c>
      <c r="L36" s="34">
        <v>1070.8629522926415</v>
      </c>
      <c r="M36" s="35"/>
      <c r="N36" s="36"/>
      <c r="O36" s="36">
        <f t="shared" si="0"/>
        <v>0.12425447316103377</v>
      </c>
      <c r="P36" s="36">
        <f t="shared" si="1"/>
        <v>0.12425447316103377</v>
      </c>
      <c r="Q36" s="37">
        <f t="shared" si="2"/>
        <v>0.12425447316103377</v>
      </c>
      <c r="R36" s="38"/>
      <c r="S36" s="36"/>
      <c r="T36" s="36">
        <f t="shared" si="3"/>
        <v>1.482610844542176E-2</v>
      </c>
      <c r="U36" s="36">
        <f t="shared" si="4"/>
        <v>1.482610844542176E-2</v>
      </c>
      <c r="V36" s="39">
        <f t="shared" si="5"/>
        <v>1.482610844542176E-2</v>
      </c>
      <c r="W36" s="71"/>
    </row>
    <row r="37" spans="2:23" ht="15" customHeight="1" x14ac:dyDescent="0.25">
      <c r="B37" s="18">
        <v>1980</v>
      </c>
      <c r="C37" s="33"/>
      <c r="D37" s="72"/>
      <c r="E37" s="72">
        <v>394.23315857594326</v>
      </c>
      <c r="F37" s="72">
        <v>394.23315857594326</v>
      </c>
      <c r="G37" s="34">
        <v>394.23315857594326</v>
      </c>
      <c r="H37" s="73"/>
      <c r="I37" s="72"/>
      <c r="J37" s="72">
        <v>1078.1948628484301</v>
      </c>
      <c r="K37" s="72">
        <v>1078.1948628484301</v>
      </c>
      <c r="L37" s="34">
        <v>1078.1948628484301</v>
      </c>
      <c r="M37" s="35"/>
      <c r="N37" s="36"/>
      <c r="O37" s="36">
        <f t="shared" si="0"/>
        <v>0.14323607427055718</v>
      </c>
      <c r="P37" s="36">
        <f t="shared" si="1"/>
        <v>0.14323607427055718</v>
      </c>
      <c r="Q37" s="37">
        <f t="shared" si="2"/>
        <v>0.14323607427055718</v>
      </c>
      <c r="R37" s="38"/>
      <c r="S37" s="36"/>
      <c r="T37" s="36">
        <f t="shared" si="3"/>
        <v>6.8467309846620417E-3</v>
      </c>
      <c r="U37" s="36">
        <f t="shared" si="4"/>
        <v>6.8467309846620417E-3</v>
      </c>
      <c r="V37" s="39">
        <f t="shared" si="5"/>
        <v>6.8467309846620417E-3</v>
      </c>
      <c r="W37" s="71"/>
    </row>
    <row r="38" spans="2:23" ht="15" customHeight="1" x14ac:dyDescent="0.25">
      <c r="B38" s="18">
        <v>1981</v>
      </c>
      <c r="C38" s="33"/>
      <c r="D38" s="72"/>
      <c r="E38" s="72">
        <v>450.94419298825989</v>
      </c>
      <c r="F38" s="72">
        <v>450.94419298825989</v>
      </c>
      <c r="G38" s="34">
        <v>450.94419298825989</v>
      </c>
      <c r="H38" s="73"/>
      <c r="I38" s="72"/>
      <c r="J38" s="72">
        <v>1087.5202035041857</v>
      </c>
      <c r="K38" s="72">
        <v>1087.5202035041857</v>
      </c>
      <c r="L38" s="34">
        <v>1087.5202035041857</v>
      </c>
      <c r="M38" s="35"/>
      <c r="N38" s="36"/>
      <c r="O38" s="36">
        <f t="shared" si="0"/>
        <v>0.14385150812064951</v>
      </c>
      <c r="P38" s="36">
        <f t="shared" si="1"/>
        <v>0.14385150812064951</v>
      </c>
      <c r="Q38" s="37">
        <f t="shared" si="2"/>
        <v>0.14385150812064951</v>
      </c>
      <c r="R38" s="38"/>
      <c r="S38" s="36"/>
      <c r="T38" s="36">
        <f t="shared" si="3"/>
        <v>8.6490308728790488E-3</v>
      </c>
      <c r="U38" s="36">
        <f t="shared" si="4"/>
        <v>8.6490308728790488E-3</v>
      </c>
      <c r="V38" s="39">
        <f t="shared" si="5"/>
        <v>8.6490308728790488E-3</v>
      </c>
      <c r="W38" s="71"/>
    </row>
    <row r="39" spans="2:23" ht="15" customHeight="1" x14ac:dyDescent="0.25">
      <c r="B39" s="18">
        <v>1982</v>
      </c>
      <c r="C39" s="33"/>
      <c r="D39" s="72"/>
      <c r="E39" s="72">
        <v>553.3899325717997</v>
      </c>
      <c r="F39" s="72">
        <v>553.3899325717997</v>
      </c>
      <c r="G39" s="34">
        <v>553.3899325717997</v>
      </c>
      <c r="H39" s="73"/>
      <c r="I39" s="72"/>
      <c r="J39" s="72">
        <v>1193.5113766424736</v>
      </c>
      <c r="K39" s="72">
        <v>1193.5113766424736</v>
      </c>
      <c r="L39" s="34">
        <v>1193.5113766424736</v>
      </c>
      <c r="M39" s="35"/>
      <c r="N39" s="36"/>
      <c r="O39" s="36">
        <f t="shared" si="0"/>
        <v>0.22718052738336714</v>
      </c>
      <c r="P39" s="36">
        <f t="shared" si="1"/>
        <v>0.22718052738336714</v>
      </c>
      <c r="Q39" s="37">
        <f t="shared" si="2"/>
        <v>0.22718052738336714</v>
      </c>
      <c r="R39" s="38"/>
      <c r="S39" s="36"/>
      <c r="T39" s="36">
        <f t="shared" ref="T39:T70" si="6">J39/J38-1</f>
        <v>9.7461337082994204E-2</v>
      </c>
      <c r="U39" s="36">
        <f t="shared" si="4"/>
        <v>9.7461337082994204E-2</v>
      </c>
      <c r="V39" s="39">
        <f t="shared" si="5"/>
        <v>9.7461337082994204E-2</v>
      </c>
      <c r="W39" s="71"/>
    </row>
    <row r="40" spans="2:23" ht="15" customHeight="1" x14ac:dyDescent="0.25">
      <c r="B40" s="18">
        <v>1983</v>
      </c>
      <c r="C40" s="33"/>
      <c r="D40" s="72"/>
      <c r="E40" s="72">
        <v>618.63811194941138</v>
      </c>
      <c r="F40" s="72">
        <v>618.63811194941138</v>
      </c>
      <c r="G40" s="34">
        <v>618.63811194941138</v>
      </c>
      <c r="H40" s="73"/>
      <c r="I40" s="72"/>
      <c r="J40" s="72">
        <v>1217.1085242555387</v>
      </c>
      <c r="K40" s="72">
        <v>1217.1085242555387</v>
      </c>
      <c r="L40" s="34">
        <v>1217.1085242555387</v>
      </c>
      <c r="M40" s="35"/>
      <c r="N40" s="36"/>
      <c r="O40" s="36">
        <f t="shared" si="0"/>
        <v>0.11790633608815426</v>
      </c>
      <c r="P40" s="36">
        <f t="shared" si="1"/>
        <v>0.11790633608815426</v>
      </c>
      <c r="Q40" s="37">
        <f t="shared" si="2"/>
        <v>0.11790633608815426</v>
      </c>
      <c r="R40" s="38"/>
      <c r="S40" s="36"/>
      <c r="T40" s="36">
        <f t="shared" si="6"/>
        <v>1.9771196215529585E-2</v>
      </c>
      <c r="U40" s="36">
        <f t="shared" si="4"/>
        <v>1.9771196215529585E-2</v>
      </c>
      <c r="V40" s="39">
        <f t="shared" si="5"/>
        <v>1.9771196215529585E-2</v>
      </c>
      <c r="W40" s="71"/>
    </row>
    <row r="41" spans="2:23" ht="15" customHeight="1" x14ac:dyDescent="0.25">
      <c r="B41" s="18">
        <v>1984</v>
      </c>
      <c r="C41" s="33"/>
      <c r="D41" s="72"/>
      <c r="E41" s="72">
        <v>694.55772253364171</v>
      </c>
      <c r="F41" s="72">
        <v>694.55772253364171</v>
      </c>
      <c r="G41" s="34">
        <v>694.55772253364171</v>
      </c>
      <c r="H41" s="73"/>
      <c r="I41" s="72"/>
      <c r="J41" s="72">
        <v>1272.2763328473256</v>
      </c>
      <c r="K41" s="72">
        <v>1272.2763328473256</v>
      </c>
      <c r="L41" s="34">
        <v>1272.2763328473256</v>
      </c>
      <c r="M41" s="35"/>
      <c r="N41" s="36"/>
      <c r="O41" s="36">
        <f t="shared" si="0"/>
        <v>0.12272055199605703</v>
      </c>
      <c r="P41" s="36">
        <f t="shared" si="1"/>
        <v>0.12272055199605703</v>
      </c>
      <c r="Q41" s="37">
        <f t="shared" si="2"/>
        <v>0.12272055199605703</v>
      </c>
      <c r="R41" s="38"/>
      <c r="S41" s="36"/>
      <c r="T41" s="36">
        <f t="shared" si="6"/>
        <v>4.5326942908013201E-2</v>
      </c>
      <c r="U41" s="36">
        <f t="shared" ref="U41:U76" si="7">K41/K40-1</f>
        <v>4.5326942908013201E-2</v>
      </c>
      <c r="V41" s="39">
        <f t="shared" ref="V41:V74" si="8">L41/L40-1</f>
        <v>4.5326942908013201E-2</v>
      </c>
      <c r="W41" s="71"/>
    </row>
    <row r="42" spans="2:23" ht="15" customHeight="1" x14ac:dyDescent="0.25">
      <c r="B42" s="18">
        <v>1985</v>
      </c>
      <c r="C42" s="33"/>
      <c r="D42" s="72"/>
      <c r="E42" s="72">
        <v>742.73161198066339</v>
      </c>
      <c r="F42" s="72">
        <v>742.73161198066339</v>
      </c>
      <c r="G42" s="34">
        <v>742.73161198066339</v>
      </c>
      <c r="H42" s="73"/>
      <c r="I42" s="72"/>
      <c r="J42" s="72">
        <v>1285.7586467638303</v>
      </c>
      <c r="K42" s="72">
        <v>1285.7586467638303</v>
      </c>
      <c r="L42" s="34">
        <v>1285.7586467638303</v>
      </c>
      <c r="M42" s="35"/>
      <c r="N42" s="36"/>
      <c r="O42" s="36">
        <f t="shared" si="0"/>
        <v>6.9359086918349355E-2</v>
      </c>
      <c r="P42" s="36">
        <f t="shared" si="1"/>
        <v>6.9359086918349355E-2</v>
      </c>
      <c r="Q42" s="37">
        <f t="shared" si="2"/>
        <v>6.9359086918349355E-2</v>
      </c>
      <c r="R42" s="38"/>
      <c r="S42" s="36"/>
      <c r="T42" s="36">
        <f t="shared" si="6"/>
        <v>1.059700127120311E-2</v>
      </c>
      <c r="U42" s="36">
        <f t="shared" si="7"/>
        <v>1.059700127120311E-2</v>
      </c>
      <c r="V42" s="39">
        <f t="shared" si="8"/>
        <v>1.059700127120311E-2</v>
      </c>
      <c r="W42" s="71"/>
    </row>
    <row r="43" spans="2:23" ht="15" customHeight="1" x14ac:dyDescent="0.25">
      <c r="B43" s="18">
        <v>1986</v>
      </c>
      <c r="C43" s="33"/>
      <c r="D43" s="72"/>
      <c r="E43" s="72">
        <v>793.95448177243327</v>
      </c>
      <c r="F43" s="72">
        <v>793.95448177243327</v>
      </c>
      <c r="G43" s="34">
        <v>793.95448177243327</v>
      </c>
      <c r="H43" s="73"/>
      <c r="I43" s="72"/>
      <c r="J43" s="72">
        <v>1338.8042414402014</v>
      </c>
      <c r="K43" s="72">
        <v>1338.8042414402014</v>
      </c>
      <c r="L43" s="34">
        <v>1338.8042414402014</v>
      </c>
      <c r="M43" s="35"/>
      <c r="N43" s="36"/>
      <c r="O43" s="36">
        <f t="shared" si="0"/>
        <v>6.8965517241379226E-2</v>
      </c>
      <c r="P43" s="36">
        <f t="shared" si="1"/>
        <v>6.8965517241379226E-2</v>
      </c>
      <c r="Q43" s="37">
        <f t="shared" si="2"/>
        <v>6.8965517241379226E-2</v>
      </c>
      <c r="R43" s="38"/>
      <c r="S43" s="36"/>
      <c r="T43" s="36">
        <f t="shared" si="6"/>
        <v>4.125626128191584E-2</v>
      </c>
      <c r="U43" s="36">
        <f t="shared" si="7"/>
        <v>4.125626128191584E-2</v>
      </c>
      <c r="V43" s="39">
        <f t="shared" si="8"/>
        <v>4.125626128191584E-2</v>
      </c>
      <c r="W43" s="71"/>
    </row>
    <row r="44" spans="2:23" ht="15" customHeight="1" x14ac:dyDescent="0.25">
      <c r="B44" s="18">
        <v>1987</v>
      </c>
      <c r="C44" s="33"/>
      <c r="D44" s="72"/>
      <c r="E44" s="72">
        <v>820.78550880621754</v>
      </c>
      <c r="F44" s="72">
        <v>820.78550880621754</v>
      </c>
      <c r="G44" s="34">
        <v>820.78550880621754</v>
      </c>
      <c r="H44" s="73"/>
      <c r="I44" s="72"/>
      <c r="J44" s="72">
        <v>1341.8128634498512</v>
      </c>
      <c r="K44" s="72">
        <v>1341.8128634498512</v>
      </c>
      <c r="L44" s="34">
        <v>1341.8128634498512</v>
      </c>
      <c r="M44" s="35"/>
      <c r="N44" s="36"/>
      <c r="O44" s="36">
        <f t="shared" si="0"/>
        <v>3.3794162826420893E-2</v>
      </c>
      <c r="P44" s="36">
        <f t="shared" si="1"/>
        <v>3.3794162826420893E-2</v>
      </c>
      <c r="Q44" s="37">
        <f t="shared" si="2"/>
        <v>3.3794162826420893E-2</v>
      </c>
      <c r="R44" s="38"/>
      <c r="S44" s="36"/>
      <c r="T44" s="36">
        <f t="shared" si="6"/>
        <v>2.2472456513979999E-3</v>
      </c>
      <c r="U44" s="36">
        <f t="shared" si="7"/>
        <v>2.2472456513979999E-3</v>
      </c>
      <c r="V44" s="39">
        <f t="shared" si="8"/>
        <v>2.2472456513979999E-3</v>
      </c>
      <c r="W44" s="71"/>
    </row>
    <row r="45" spans="2:23" ht="15" customHeight="1" x14ac:dyDescent="0.25">
      <c r="B45" s="18">
        <v>1988</v>
      </c>
      <c r="C45" s="33"/>
      <c r="D45" s="72"/>
      <c r="E45" s="72">
        <v>848.83612797790101</v>
      </c>
      <c r="F45" s="72">
        <v>848.83612797790101</v>
      </c>
      <c r="G45" s="34">
        <v>848.83612797790101</v>
      </c>
      <c r="H45" s="73"/>
      <c r="I45" s="72"/>
      <c r="J45" s="72">
        <v>1351.2856078313384</v>
      </c>
      <c r="K45" s="72">
        <v>1351.2856078313384</v>
      </c>
      <c r="L45" s="34">
        <v>1351.2856078313384</v>
      </c>
      <c r="M45" s="35"/>
      <c r="N45" s="36"/>
      <c r="O45" s="36">
        <f t="shared" si="0"/>
        <v>3.4175334323922613E-2</v>
      </c>
      <c r="P45" s="36">
        <f t="shared" si="1"/>
        <v>3.4175334323922613E-2</v>
      </c>
      <c r="Q45" s="37">
        <f t="shared" si="2"/>
        <v>3.4175334323922613E-2</v>
      </c>
      <c r="R45" s="38"/>
      <c r="S45" s="36"/>
      <c r="T45" s="36">
        <f t="shared" si="6"/>
        <v>7.059661327983191E-3</v>
      </c>
      <c r="U45" s="36">
        <f t="shared" si="7"/>
        <v>7.059661327983191E-3</v>
      </c>
      <c r="V45" s="39">
        <f t="shared" si="8"/>
        <v>7.059661327983191E-3</v>
      </c>
      <c r="W45" s="71"/>
    </row>
    <row r="46" spans="2:23" ht="15" customHeight="1" x14ac:dyDescent="0.25">
      <c r="B46" s="18">
        <v>1989</v>
      </c>
      <c r="C46" s="33"/>
      <c r="D46" s="72"/>
      <c r="E46" s="72">
        <v>876.88674714958449</v>
      </c>
      <c r="F46" s="72">
        <v>876.88674714958449</v>
      </c>
      <c r="G46" s="34">
        <v>876.88674714958449</v>
      </c>
      <c r="H46" s="73"/>
      <c r="I46" s="72"/>
      <c r="J46" s="72">
        <v>1347.3391768319841</v>
      </c>
      <c r="K46" s="72">
        <v>1347.3391768319841</v>
      </c>
      <c r="L46" s="34">
        <v>1347.3391768319841</v>
      </c>
      <c r="M46" s="35"/>
      <c r="N46" s="36"/>
      <c r="O46" s="36">
        <f t="shared" si="0"/>
        <v>3.3045977011494143E-2</v>
      </c>
      <c r="P46" s="36">
        <f t="shared" si="1"/>
        <v>3.3045977011494143E-2</v>
      </c>
      <c r="Q46" s="37">
        <f t="shared" si="2"/>
        <v>3.3045977011494143E-2</v>
      </c>
      <c r="R46" s="38"/>
      <c r="S46" s="36"/>
      <c r="T46" s="36">
        <f t="shared" si="6"/>
        <v>-2.9205010224950811E-3</v>
      </c>
      <c r="U46" s="36">
        <f t="shared" si="7"/>
        <v>-2.9205010224950811E-3</v>
      </c>
      <c r="V46" s="39">
        <f t="shared" si="8"/>
        <v>-2.9205010224950811E-3</v>
      </c>
      <c r="W46" s="71"/>
    </row>
    <row r="47" spans="2:23" ht="15" customHeight="1" x14ac:dyDescent="0.25">
      <c r="B47" s="18">
        <v>1990</v>
      </c>
      <c r="C47" s="33"/>
      <c r="D47" s="72"/>
      <c r="E47" s="72">
        <v>911.95002111418887</v>
      </c>
      <c r="F47" s="72">
        <v>911.95002111418887</v>
      </c>
      <c r="G47" s="34">
        <v>911.95002111418887</v>
      </c>
      <c r="H47" s="73"/>
      <c r="I47" s="72"/>
      <c r="J47" s="72">
        <v>1355.4770491872321</v>
      </c>
      <c r="K47" s="72">
        <v>1355.4770491872321</v>
      </c>
      <c r="L47" s="34">
        <v>1355.4770491872321</v>
      </c>
      <c r="M47" s="35"/>
      <c r="N47" s="36"/>
      <c r="O47" s="36">
        <f t="shared" si="0"/>
        <v>3.9986091794158574E-2</v>
      </c>
      <c r="P47" s="36">
        <f t="shared" si="1"/>
        <v>3.9986091794158574E-2</v>
      </c>
      <c r="Q47" s="37">
        <f t="shared" si="2"/>
        <v>3.9986091794158574E-2</v>
      </c>
      <c r="R47" s="38"/>
      <c r="S47" s="36"/>
      <c r="T47" s="36">
        <f t="shared" si="6"/>
        <v>6.039958234111964E-3</v>
      </c>
      <c r="U47" s="36">
        <f t="shared" si="7"/>
        <v>6.039958234111964E-3</v>
      </c>
      <c r="V47" s="39">
        <f t="shared" si="8"/>
        <v>6.039958234111964E-3</v>
      </c>
      <c r="W47" s="71"/>
    </row>
    <row r="48" spans="2:23" ht="15" customHeight="1" x14ac:dyDescent="0.25">
      <c r="B48" s="18">
        <v>1991</v>
      </c>
      <c r="C48" s="33"/>
      <c r="D48" s="72"/>
      <c r="E48" s="72">
        <v>973.84432211257752</v>
      </c>
      <c r="F48" s="72">
        <v>973.84432211257752</v>
      </c>
      <c r="G48" s="34">
        <v>973.84432211257752</v>
      </c>
      <c r="H48" s="73"/>
      <c r="I48" s="72"/>
      <c r="J48" s="72">
        <v>1401.7201751327304</v>
      </c>
      <c r="K48" s="72">
        <v>1401.7201751327304</v>
      </c>
      <c r="L48" s="34">
        <v>1401.7201751327304</v>
      </c>
      <c r="M48" s="35"/>
      <c r="N48" s="36"/>
      <c r="O48" s="36">
        <f t="shared" si="0"/>
        <v>6.7870277499164189E-2</v>
      </c>
      <c r="P48" s="36">
        <f t="shared" si="1"/>
        <v>6.7870277499164189E-2</v>
      </c>
      <c r="Q48" s="37">
        <f t="shared" si="2"/>
        <v>6.7870277499164189E-2</v>
      </c>
      <c r="R48" s="38"/>
      <c r="S48" s="36"/>
      <c r="T48" s="36">
        <f t="shared" si="6"/>
        <v>3.4115757233386335E-2</v>
      </c>
      <c r="U48" s="36">
        <f t="shared" si="7"/>
        <v>3.4115757233386335E-2</v>
      </c>
      <c r="V48" s="39">
        <f t="shared" si="8"/>
        <v>3.4115757233386335E-2</v>
      </c>
      <c r="W48" s="71"/>
    </row>
    <row r="49" spans="2:23" ht="15" customHeight="1" x14ac:dyDescent="0.25">
      <c r="B49" s="18">
        <v>1992</v>
      </c>
      <c r="C49" s="33"/>
      <c r="D49" s="72"/>
      <c r="E49" s="72">
        <v>995.79698059476459</v>
      </c>
      <c r="F49" s="72">
        <v>995.79698059476459</v>
      </c>
      <c r="G49" s="34">
        <v>995.79698059476459</v>
      </c>
      <c r="H49" s="73"/>
      <c r="I49" s="72"/>
      <c r="J49" s="72">
        <v>1401.1087291570718</v>
      </c>
      <c r="K49" s="72">
        <v>1401.1087291570718</v>
      </c>
      <c r="L49" s="34">
        <v>1401.1087291570718</v>
      </c>
      <c r="M49" s="35"/>
      <c r="N49" s="36"/>
      <c r="O49" s="36">
        <f t="shared" si="0"/>
        <v>2.254226675015647E-2</v>
      </c>
      <c r="P49" s="36">
        <f t="shared" si="1"/>
        <v>2.254226675015647E-2</v>
      </c>
      <c r="Q49" s="37">
        <f t="shared" si="2"/>
        <v>2.254226675015647E-2</v>
      </c>
      <c r="R49" s="38"/>
      <c r="S49" s="36"/>
      <c r="T49" s="36">
        <f t="shared" si="6"/>
        <v>-4.3621115434167024E-4</v>
      </c>
      <c r="U49" s="36">
        <f t="shared" si="7"/>
        <v>-4.3621115434167024E-4</v>
      </c>
      <c r="V49" s="39">
        <f t="shared" si="8"/>
        <v>-4.3621115434167024E-4</v>
      </c>
      <c r="W49" s="71"/>
    </row>
    <row r="50" spans="2:23" ht="15" customHeight="1" x14ac:dyDescent="0.25">
      <c r="B50" s="18">
        <v>1993</v>
      </c>
      <c r="C50" s="33"/>
      <c r="D50" s="72"/>
      <c r="E50" s="72">
        <v>1038.4827054212394</v>
      </c>
      <c r="F50" s="72">
        <v>1038.4827054212394</v>
      </c>
      <c r="G50" s="34">
        <v>1038.4827054212394</v>
      </c>
      <c r="H50" s="73"/>
      <c r="I50" s="72"/>
      <c r="J50" s="72">
        <v>1431.0205973741372</v>
      </c>
      <c r="K50" s="72">
        <v>1431.0205973741372</v>
      </c>
      <c r="L50" s="34">
        <v>1431.0205973741372</v>
      </c>
      <c r="M50" s="35"/>
      <c r="N50" s="36"/>
      <c r="O50" s="36">
        <f t="shared" si="0"/>
        <v>4.2865890998162737E-2</v>
      </c>
      <c r="P50" s="36">
        <f t="shared" si="1"/>
        <v>4.2865890998162737E-2</v>
      </c>
      <c r="Q50" s="37">
        <f t="shared" si="2"/>
        <v>4.2865890998162737E-2</v>
      </c>
      <c r="R50" s="38"/>
      <c r="S50" s="36"/>
      <c r="T50" s="36">
        <f t="shared" si="6"/>
        <v>2.1348713054597068E-2</v>
      </c>
      <c r="U50" s="36">
        <f t="shared" si="7"/>
        <v>2.1348713054597068E-2</v>
      </c>
      <c r="V50" s="39">
        <f t="shared" si="8"/>
        <v>2.1348713054597068E-2</v>
      </c>
      <c r="W50" s="71"/>
    </row>
    <row r="51" spans="2:23" ht="15" customHeight="1" x14ac:dyDescent="0.25">
      <c r="B51" s="18">
        <v>1994</v>
      </c>
      <c r="C51" s="33"/>
      <c r="D51" s="72"/>
      <c r="E51" s="72">
        <v>1061.9598540758006</v>
      </c>
      <c r="F51" s="72">
        <v>1061.9598540758006</v>
      </c>
      <c r="G51" s="34">
        <v>1061.9598540758006</v>
      </c>
      <c r="H51" s="73"/>
      <c r="I51" s="72"/>
      <c r="J51" s="72">
        <v>1439.6094476497119</v>
      </c>
      <c r="K51" s="72">
        <v>1439.6094476497119</v>
      </c>
      <c r="L51" s="34">
        <v>1439.6094476497119</v>
      </c>
      <c r="M51" s="35"/>
      <c r="N51" s="36"/>
      <c r="O51" s="36">
        <f t="shared" si="0"/>
        <v>2.2607163828537891E-2</v>
      </c>
      <c r="P51" s="36">
        <f t="shared" si="1"/>
        <v>2.2607163828537891E-2</v>
      </c>
      <c r="Q51" s="37">
        <f t="shared" si="2"/>
        <v>2.2607163828537891E-2</v>
      </c>
      <c r="R51" s="38"/>
      <c r="S51" s="36"/>
      <c r="T51" s="36">
        <f t="shared" si="6"/>
        <v>6.0019054172488762E-3</v>
      </c>
      <c r="U51" s="36">
        <f t="shared" si="7"/>
        <v>6.0019054172488762E-3</v>
      </c>
      <c r="V51" s="39">
        <f t="shared" si="8"/>
        <v>6.0019054172488762E-3</v>
      </c>
      <c r="W51" s="71"/>
    </row>
    <row r="52" spans="2:23" ht="15" customHeight="1" x14ac:dyDescent="0.25">
      <c r="B52" s="18">
        <v>1995</v>
      </c>
      <c r="C52" s="33"/>
      <c r="D52" s="72"/>
      <c r="E52" s="72">
        <v>1084.2174105924626</v>
      </c>
      <c r="F52" s="72">
        <v>1084.2174105924626</v>
      </c>
      <c r="G52" s="34">
        <v>1084.2174105924626</v>
      </c>
      <c r="H52" s="73"/>
      <c r="I52" s="72"/>
      <c r="J52" s="72">
        <v>1442.4555138532924</v>
      </c>
      <c r="K52" s="72">
        <v>1442.4555138532924</v>
      </c>
      <c r="L52" s="34">
        <v>1442.4555138532924</v>
      </c>
      <c r="M52" s="35"/>
      <c r="N52" s="36"/>
      <c r="O52" s="36">
        <f t="shared" si="0"/>
        <v>2.0958943439563615E-2</v>
      </c>
      <c r="P52" s="36">
        <f t="shared" si="1"/>
        <v>2.0958943439563615E-2</v>
      </c>
      <c r="Q52" s="37">
        <f t="shared" si="2"/>
        <v>2.0958943439563615E-2</v>
      </c>
      <c r="R52" s="38"/>
      <c r="S52" s="36"/>
      <c r="T52" s="36">
        <f t="shared" si="6"/>
        <v>1.9769710515771255E-3</v>
      </c>
      <c r="U52" s="36">
        <f t="shared" si="7"/>
        <v>1.9769710515771255E-3</v>
      </c>
      <c r="V52" s="39">
        <f t="shared" si="8"/>
        <v>1.9769710515771255E-3</v>
      </c>
      <c r="W52" s="71"/>
    </row>
    <row r="53" spans="2:23" ht="15" customHeight="1" x14ac:dyDescent="0.25">
      <c r="B53" s="18">
        <v>1996</v>
      </c>
      <c r="C53" s="33"/>
      <c r="D53" s="72"/>
      <c r="E53" s="72">
        <v>1127.5129314878873</v>
      </c>
      <c r="F53" s="72">
        <v>1127.5129314878873</v>
      </c>
      <c r="G53" s="34">
        <v>1127.5129314878873</v>
      </c>
      <c r="H53" s="73"/>
      <c r="I53" s="72"/>
      <c r="J53" s="72">
        <v>1470.7584046413613</v>
      </c>
      <c r="K53" s="72">
        <v>1470.7584046413613</v>
      </c>
      <c r="L53" s="34">
        <v>1470.7584046413613</v>
      </c>
      <c r="M53" s="35"/>
      <c r="N53" s="36"/>
      <c r="O53" s="36">
        <f t="shared" si="0"/>
        <v>3.9932508436445691E-2</v>
      </c>
      <c r="P53" s="36">
        <f t="shared" si="1"/>
        <v>3.9932508436445691E-2</v>
      </c>
      <c r="Q53" s="37">
        <f t="shared" si="2"/>
        <v>3.9932508436445691E-2</v>
      </c>
      <c r="R53" s="38"/>
      <c r="S53" s="36"/>
      <c r="T53" s="36">
        <f t="shared" si="6"/>
        <v>1.9621326631046099E-2</v>
      </c>
      <c r="U53" s="36">
        <f t="shared" si="7"/>
        <v>1.9621326631046099E-2</v>
      </c>
      <c r="V53" s="39">
        <f t="shared" si="8"/>
        <v>1.9621326631046099E-2</v>
      </c>
      <c r="W53" s="71"/>
    </row>
    <row r="54" spans="2:23" ht="15" customHeight="1" x14ac:dyDescent="0.25">
      <c r="B54" s="18">
        <v>1997</v>
      </c>
      <c r="C54" s="33"/>
      <c r="D54" s="72"/>
      <c r="E54" s="72">
        <v>1155.8684486940456</v>
      </c>
      <c r="F54" s="72">
        <v>1155.8684486940456</v>
      </c>
      <c r="G54" s="34">
        <v>1155.8684486940456</v>
      </c>
      <c r="H54" s="73"/>
      <c r="I54" s="72"/>
      <c r="J54" s="72">
        <v>1490.28186859935</v>
      </c>
      <c r="K54" s="72">
        <v>1490.28186859935</v>
      </c>
      <c r="L54" s="34">
        <v>1490.28186859935</v>
      </c>
      <c r="M54" s="35"/>
      <c r="N54" s="36"/>
      <c r="O54" s="36">
        <f t="shared" si="0"/>
        <v>2.5148729042725693E-2</v>
      </c>
      <c r="P54" s="36">
        <f t="shared" si="1"/>
        <v>2.5148729042725693E-2</v>
      </c>
      <c r="Q54" s="37">
        <f t="shared" si="2"/>
        <v>2.5148729042725693E-2</v>
      </c>
      <c r="R54" s="38"/>
      <c r="S54" s="36"/>
      <c r="T54" s="36">
        <f t="shared" si="6"/>
        <v>1.3274419439914364E-2</v>
      </c>
      <c r="U54" s="36">
        <f t="shared" si="7"/>
        <v>1.3274419439914364E-2</v>
      </c>
      <c r="V54" s="39">
        <f t="shared" si="8"/>
        <v>1.3274419439914364E-2</v>
      </c>
      <c r="W54" s="71"/>
    </row>
    <row r="55" spans="2:23" ht="15" customHeight="1" x14ac:dyDescent="0.25">
      <c r="B55" s="18">
        <v>1998</v>
      </c>
      <c r="C55" s="33"/>
      <c r="D55" s="72"/>
      <c r="E55" s="72">
        <v>1202.2129499342182</v>
      </c>
      <c r="F55" s="72">
        <v>1202.2129499342182</v>
      </c>
      <c r="G55" s="34">
        <v>1202.2129499342182</v>
      </c>
      <c r="H55" s="73"/>
      <c r="I55" s="72"/>
      <c r="J55" s="72">
        <v>1540.1239555551147</v>
      </c>
      <c r="K55" s="72">
        <v>1540.1239555551147</v>
      </c>
      <c r="L55" s="34">
        <v>1540.1239555551147</v>
      </c>
      <c r="M55" s="35"/>
      <c r="N55" s="36"/>
      <c r="O55" s="36">
        <f t="shared" si="0"/>
        <v>4.00949617515165E-2</v>
      </c>
      <c r="P55" s="36">
        <f t="shared" si="1"/>
        <v>4.00949617515165E-2</v>
      </c>
      <c r="Q55" s="37">
        <f t="shared" si="2"/>
        <v>4.00949617515165E-2</v>
      </c>
      <c r="R55" s="38"/>
      <c r="S55" s="36"/>
      <c r="T55" s="36">
        <f t="shared" si="6"/>
        <v>3.3444738210905767E-2</v>
      </c>
      <c r="U55" s="36">
        <f t="shared" si="7"/>
        <v>3.3444738210905767E-2</v>
      </c>
      <c r="V55" s="39">
        <f t="shared" si="8"/>
        <v>3.3444738210905767E-2</v>
      </c>
      <c r="W55" s="71"/>
    </row>
    <row r="56" spans="2:23" ht="15" customHeight="1" x14ac:dyDescent="0.25">
      <c r="B56" s="18">
        <v>1999</v>
      </c>
      <c r="C56" s="33"/>
      <c r="D56" s="72"/>
      <c r="E56" s="72">
        <v>1226.2998946577291</v>
      </c>
      <c r="F56" s="72">
        <v>1226.2998946577291</v>
      </c>
      <c r="G56" s="34">
        <v>1226.2998946577291</v>
      </c>
      <c r="H56" s="73"/>
      <c r="I56" s="72"/>
      <c r="J56" s="72">
        <v>1562.986303394546</v>
      </c>
      <c r="K56" s="72">
        <v>1562.986303394546</v>
      </c>
      <c r="L56" s="34">
        <v>1562.986303394546</v>
      </c>
      <c r="M56" s="35"/>
      <c r="N56" s="36"/>
      <c r="O56" s="36">
        <f t="shared" si="0"/>
        <v>2.003550595992909E-2</v>
      </c>
      <c r="P56" s="36">
        <f t="shared" si="1"/>
        <v>2.003550595992909E-2</v>
      </c>
      <c r="Q56" s="37">
        <f t="shared" si="2"/>
        <v>2.003550595992909E-2</v>
      </c>
      <c r="R56" s="38"/>
      <c r="S56" s="36"/>
      <c r="T56" s="36">
        <f t="shared" si="6"/>
        <v>1.4844485573364707E-2</v>
      </c>
      <c r="U56" s="36">
        <f t="shared" si="7"/>
        <v>1.4844485573364707E-2</v>
      </c>
      <c r="V56" s="39">
        <f t="shared" si="8"/>
        <v>1.4844485573364707E-2</v>
      </c>
      <c r="W56" s="71"/>
    </row>
    <row r="57" spans="2:23" ht="15" customHeight="1" x14ac:dyDescent="0.25">
      <c r="B57" s="18">
        <v>2000</v>
      </c>
      <c r="C57" s="33"/>
      <c r="D57" s="72"/>
      <c r="E57" s="72">
        <v>1241.5447963814702</v>
      </c>
      <c r="F57" s="72">
        <v>1241.5447963814702</v>
      </c>
      <c r="G57" s="34">
        <v>1241.5447963814702</v>
      </c>
      <c r="H57" s="73"/>
      <c r="I57" s="72"/>
      <c r="J57" s="72">
        <v>1556.6703091551399</v>
      </c>
      <c r="K57" s="72">
        <v>1556.6703091551399</v>
      </c>
      <c r="L57" s="34">
        <v>1556.6703091551399</v>
      </c>
      <c r="M57" s="35"/>
      <c r="N57" s="36"/>
      <c r="O57" s="36">
        <f t="shared" si="0"/>
        <v>1.243162605668835E-2</v>
      </c>
      <c r="P57" s="36">
        <f t="shared" si="1"/>
        <v>1.243162605668835E-2</v>
      </c>
      <c r="Q57" s="37">
        <f t="shared" si="2"/>
        <v>1.243162605668835E-2</v>
      </c>
      <c r="R57" s="38"/>
      <c r="S57" s="36"/>
      <c r="T57" s="36">
        <f t="shared" si="6"/>
        <v>-4.0409786225822364E-3</v>
      </c>
      <c r="U57" s="36">
        <f t="shared" si="7"/>
        <v>-4.0409786225822364E-3</v>
      </c>
      <c r="V57" s="39">
        <f t="shared" si="8"/>
        <v>-4.0409786225822364E-3</v>
      </c>
      <c r="W57" s="71"/>
    </row>
    <row r="58" spans="2:23" ht="15" customHeight="1" x14ac:dyDescent="0.25">
      <c r="B58" s="18">
        <v>2001</v>
      </c>
      <c r="C58" s="33"/>
      <c r="D58" s="72"/>
      <c r="E58" s="72">
        <v>1281.1815408631969</v>
      </c>
      <c r="F58" s="72">
        <v>1281.1815408631969</v>
      </c>
      <c r="G58" s="34">
        <v>1281.1815408631969</v>
      </c>
      <c r="H58" s="73"/>
      <c r="I58" s="72"/>
      <c r="J58" s="72">
        <v>1580.6498369910723</v>
      </c>
      <c r="K58" s="72">
        <v>1580.6498369910723</v>
      </c>
      <c r="L58" s="34">
        <v>1580.6498369910723</v>
      </c>
      <c r="M58" s="35"/>
      <c r="N58" s="36"/>
      <c r="O58" s="36">
        <f t="shared" si="0"/>
        <v>3.1925343811394891E-2</v>
      </c>
      <c r="P58" s="36">
        <f t="shared" si="1"/>
        <v>3.1925343811394891E-2</v>
      </c>
      <c r="Q58" s="37">
        <f t="shared" si="2"/>
        <v>3.1925343811394891E-2</v>
      </c>
      <c r="R58" s="38"/>
      <c r="S58" s="36"/>
      <c r="T58" s="36">
        <f t="shared" si="6"/>
        <v>1.5404371558257024E-2</v>
      </c>
      <c r="U58" s="36">
        <f t="shared" si="7"/>
        <v>1.5404371558257024E-2</v>
      </c>
      <c r="V58" s="39">
        <f t="shared" si="8"/>
        <v>1.5404371558257024E-2</v>
      </c>
      <c r="W58" s="71"/>
    </row>
    <row r="59" spans="2:23" ht="15" customHeight="1" x14ac:dyDescent="0.25">
      <c r="B59" s="18">
        <v>2002</v>
      </c>
      <c r="C59" s="33"/>
      <c r="D59" s="72"/>
      <c r="E59" s="72">
        <v>1334</v>
      </c>
      <c r="F59" s="72">
        <v>1334</v>
      </c>
      <c r="G59" s="34">
        <v>1334</v>
      </c>
      <c r="H59" s="73"/>
      <c r="I59" s="72"/>
      <c r="J59" s="72">
        <v>1614.0111111111112</v>
      </c>
      <c r="K59" s="72">
        <v>1614.0111111111112</v>
      </c>
      <c r="L59" s="34">
        <v>1614.0111111111112</v>
      </c>
      <c r="M59" s="35"/>
      <c r="N59" s="36"/>
      <c r="O59" s="36">
        <f t="shared" si="0"/>
        <v>4.1226366016182681E-2</v>
      </c>
      <c r="P59" s="36">
        <f t="shared" si="1"/>
        <v>4.1226366016182681E-2</v>
      </c>
      <c r="Q59" s="37">
        <f t="shared" si="2"/>
        <v>4.1226366016182681E-2</v>
      </c>
      <c r="R59" s="38"/>
      <c r="S59" s="36"/>
      <c r="T59" s="36">
        <f t="shared" si="6"/>
        <v>2.1106049764662238E-2</v>
      </c>
      <c r="U59" s="36">
        <f t="shared" si="7"/>
        <v>2.1106049764662238E-2</v>
      </c>
      <c r="V59" s="39">
        <f t="shared" si="8"/>
        <v>2.1106049764662238E-2</v>
      </c>
      <c r="W59" s="71"/>
    </row>
    <row r="60" spans="2:23" ht="15" customHeight="1" x14ac:dyDescent="0.25">
      <c r="B60" s="18">
        <v>2003</v>
      </c>
      <c r="C60" s="33"/>
      <c r="D60" s="72"/>
      <c r="E60" s="72">
        <v>1366</v>
      </c>
      <c r="F60" s="72">
        <v>1366</v>
      </c>
      <c r="G60" s="34">
        <v>1366</v>
      </c>
      <c r="H60" s="73"/>
      <c r="I60" s="72"/>
      <c r="J60" s="72">
        <v>1619.4778698224852</v>
      </c>
      <c r="K60" s="72">
        <v>1619.4778698224852</v>
      </c>
      <c r="L60" s="34">
        <v>1619.4778698224852</v>
      </c>
      <c r="M60" s="35"/>
      <c r="N60" s="36"/>
      <c r="O60" s="36">
        <f t="shared" si="0"/>
        <v>2.398800599700146E-2</v>
      </c>
      <c r="P60" s="36">
        <f t="shared" si="1"/>
        <v>2.398800599700146E-2</v>
      </c>
      <c r="Q60" s="37">
        <f t="shared" si="2"/>
        <v>2.398800599700146E-2</v>
      </c>
      <c r="R60" s="38"/>
      <c r="S60" s="36"/>
      <c r="T60" s="36">
        <f t="shared" si="6"/>
        <v>3.3870638645174811E-3</v>
      </c>
      <c r="U60" s="36">
        <f t="shared" si="7"/>
        <v>3.3870638645174811E-3</v>
      </c>
      <c r="V60" s="39">
        <f t="shared" si="8"/>
        <v>3.3870638645174811E-3</v>
      </c>
      <c r="W60" s="71"/>
    </row>
    <row r="61" spans="2:23" ht="15" customHeight="1" x14ac:dyDescent="0.25">
      <c r="B61" s="18">
        <v>2004</v>
      </c>
      <c r="C61" s="33"/>
      <c r="D61" s="72"/>
      <c r="E61" s="72">
        <v>1438</v>
      </c>
      <c r="F61" s="72">
        <v>1438</v>
      </c>
      <c r="G61" s="34">
        <v>1438</v>
      </c>
      <c r="H61" s="73"/>
      <c r="I61" s="72"/>
      <c r="J61" s="72">
        <v>1669.2797219003476</v>
      </c>
      <c r="K61" s="72">
        <v>1669.2797219003476</v>
      </c>
      <c r="L61" s="34">
        <v>1669.2797219003476</v>
      </c>
      <c r="M61" s="35"/>
      <c r="N61" s="36"/>
      <c r="O61" s="36">
        <f t="shared" si="0"/>
        <v>5.2708638360175586E-2</v>
      </c>
      <c r="P61" s="36">
        <f t="shared" si="1"/>
        <v>5.2708638360175586E-2</v>
      </c>
      <c r="Q61" s="37">
        <f t="shared" si="2"/>
        <v>5.2708638360175586E-2</v>
      </c>
      <c r="R61" s="38"/>
      <c r="S61" s="36"/>
      <c r="T61" s="36">
        <f t="shared" si="6"/>
        <v>3.0751795381632085E-2</v>
      </c>
      <c r="U61" s="36">
        <f t="shared" si="7"/>
        <v>3.0751795381632085E-2</v>
      </c>
      <c r="V61" s="39">
        <f t="shared" si="8"/>
        <v>3.0751795381632085E-2</v>
      </c>
      <c r="W61" s="71"/>
    </row>
    <row r="62" spans="2:23" ht="15" customHeight="1" x14ac:dyDescent="0.25">
      <c r="B62" s="18">
        <v>2005</v>
      </c>
      <c r="C62" s="33"/>
      <c r="D62" s="72"/>
      <c r="E62" s="72">
        <v>1522</v>
      </c>
      <c r="F62" s="72">
        <v>1522</v>
      </c>
      <c r="G62" s="34">
        <v>1522</v>
      </c>
      <c r="H62" s="73"/>
      <c r="I62" s="72"/>
      <c r="J62" s="72">
        <v>1734.6298065984074</v>
      </c>
      <c r="K62" s="72">
        <v>1734.6298065984074</v>
      </c>
      <c r="L62" s="34">
        <v>1734.6298065984074</v>
      </c>
      <c r="M62" s="35"/>
      <c r="N62" s="36"/>
      <c r="O62" s="36">
        <f t="shared" si="0"/>
        <v>5.8414464534075172E-2</v>
      </c>
      <c r="P62" s="36">
        <f t="shared" si="1"/>
        <v>5.8414464534075172E-2</v>
      </c>
      <c r="Q62" s="37">
        <f t="shared" si="2"/>
        <v>5.8414464534075172E-2</v>
      </c>
      <c r="R62" s="38"/>
      <c r="S62" s="36"/>
      <c r="T62" s="36">
        <f t="shared" si="6"/>
        <v>3.9148672233113579E-2</v>
      </c>
      <c r="U62" s="36">
        <f t="shared" si="7"/>
        <v>3.9148672233113579E-2</v>
      </c>
      <c r="V62" s="39">
        <f t="shared" si="8"/>
        <v>3.9148672233113579E-2</v>
      </c>
      <c r="W62" s="71"/>
    </row>
    <row r="63" spans="2:23" ht="15" customHeight="1" x14ac:dyDescent="0.25">
      <c r="B63" s="18">
        <v>2006</v>
      </c>
      <c r="C63" s="33"/>
      <c r="D63" s="72"/>
      <c r="E63" s="72">
        <v>1606</v>
      </c>
      <c r="F63" s="72">
        <v>1606</v>
      </c>
      <c r="G63" s="34">
        <v>1606</v>
      </c>
      <c r="H63" s="73"/>
      <c r="I63" s="72"/>
      <c r="J63" s="72">
        <v>1801.0643680734358</v>
      </c>
      <c r="K63" s="72">
        <v>1801.0643680734358</v>
      </c>
      <c r="L63" s="34">
        <v>1801.0643680734358</v>
      </c>
      <c r="M63" s="35"/>
      <c r="N63" s="36"/>
      <c r="O63" s="36">
        <f t="shared" si="0"/>
        <v>5.5190538764783081E-2</v>
      </c>
      <c r="P63" s="36">
        <f t="shared" si="1"/>
        <v>5.5190538764783081E-2</v>
      </c>
      <c r="Q63" s="37">
        <f t="shared" si="2"/>
        <v>5.5190538764783081E-2</v>
      </c>
      <c r="R63" s="38"/>
      <c r="S63" s="36"/>
      <c r="T63" s="36">
        <f t="shared" si="6"/>
        <v>3.8298985306441935E-2</v>
      </c>
      <c r="U63" s="36">
        <f t="shared" si="7"/>
        <v>3.8298985306441935E-2</v>
      </c>
      <c r="V63" s="39">
        <f t="shared" si="8"/>
        <v>3.8298985306441935E-2</v>
      </c>
      <c r="W63" s="71"/>
    </row>
    <row r="64" spans="2:23" ht="15" customHeight="1" x14ac:dyDescent="0.25">
      <c r="B64" s="18">
        <v>2007</v>
      </c>
      <c r="C64" s="33"/>
      <c r="D64" s="72"/>
      <c r="E64" s="72">
        <v>1654</v>
      </c>
      <c r="F64" s="72">
        <v>1654</v>
      </c>
      <c r="G64" s="34">
        <v>1654</v>
      </c>
      <c r="H64" s="73"/>
      <c r="I64" s="72"/>
      <c r="J64" s="72">
        <v>1827.6827707919701</v>
      </c>
      <c r="K64" s="72">
        <v>1827.6827707919701</v>
      </c>
      <c r="L64" s="34">
        <v>1827.6827707919701</v>
      </c>
      <c r="M64" s="35"/>
      <c r="N64" s="36"/>
      <c r="O64" s="36">
        <f t="shared" si="0"/>
        <v>2.98879202988791E-2</v>
      </c>
      <c r="P64" s="36">
        <f t="shared" si="1"/>
        <v>2.98879202988791E-2</v>
      </c>
      <c r="Q64" s="37">
        <f t="shared" si="2"/>
        <v>2.98879202988791E-2</v>
      </c>
      <c r="R64" s="38"/>
      <c r="S64" s="36"/>
      <c r="T64" s="36">
        <f t="shared" si="6"/>
        <v>1.4779262301995111E-2</v>
      </c>
      <c r="U64" s="36">
        <f t="shared" si="7"/>
        <v>1.4779262301995111E-2</v>
      </c>
      <c r="V64" s="39">
        <f t="shared" si="8"/>
        <v>1.4779262301995111E-2</v>
      </c>
      <c r="W64" s="71"/>
    </row>
    <row r="65" spans="2:24" ht="15" customHeight="1" x14ac:dyDescent="0.25">
      <c r="B65" s="18">
        <v>2008</v>
      </c>
      <c r="C65" s="33"/>
      <c r="D65" s="72"/>
      <c r="E65" s="72">
        <v>1688</v>
      </c>
      <c r="F65" s="72">
        <v>1688</v>
      </c>
      <c r="G65" s="34">
        <v>1688</v>
      </c>
      <c r="H65" s="73"/>
      <c r="I65" s="72"/>
      <c r="J65" s="72">
        <v>1814.2242248685768</v>
      </c>
      <c r="K65" s="72">
        <v>1814.2242248685768</v>
      </c>
      <c r="L65" s="34">
        <v>1814.2242248685768</v>
      </c>
      <c r="M65" s="35"/>
      <c r="N65" s="36"/>
      <c r="O65" s="36">
        <f t="shared" si="0"/>
        <v>2.0556227327690468E-2</v>
      </c>
      <c r="P65" s="36">
        <f t="shared" si="1"/>
        <v>2.0556227327690468E-2</v>
      </c>
      <c r="Q65" s="37">
        <f t="shared" si="2"/>
        <v>2.0556227327690468E-2</v>
      </c>
      <c r="R65" s="38"/>
      <c r="S65" s="36"/>
      <c r="T65" s="36">
        <f t="shared" si="6"/>
        <v>-7.3637209577466223E-3</v>
      </c>
      <c r="U65" s="36">
        <f t="shared" si="7"/>
        <v>-7.3637209577466223E-3</v>
      </c>
      <c r="V65" s="39">
        <f t="shared" si="8"/>
        <v>-7.3637209577466223E-3</v>
      </c>
      <c r="W65" s="71"/>
      <c r="X65" s="74"/>
    </row>
    <row r="66" spans="2:24" ht="15" customHeight="1" x14ac:dyDescent="0.25">
      <c r="B66" s="18">
        <v>2009</v>
      </c>
      <c r="C66" s="33"/>
      <c r="D66" s="72"/>
      <c r="E66" s="72">
        <v>1742</v>
      </c>
      <c r="F66" s="72">
        <v>1742</v>
      </c>
      <c r="G66" s="34">
        <v>1742</v>
      </c>
      <c r="H66" s="73"/>
      <c r="I66" s="72"/>
      <c r="J66" s="72">
        <v>1870.6566620216527</v>
      </c>
      <c r="K66" s="72">
        <v>1870.6566620216527</v>
      </c>
      <c r="L66" s="34">
        <v>1870.6566620216527</v>
      </c>
      <c r="M66" s="35"/>
      <c r="N66" s="36"/>
      <c r="O66" s="36">
        <f t="shared" si="0"/>
        <v>3.1990521327014187E-2</v>
      </c>
      <c r="P66" s="36">
        <f t="shared" si="1"/>
        <v>3.1990521327014187E-2</v>
      </c>
      <c r="Q66" s="37">
        <f t="shared" si="2"/>
        <v>3.1990521327014187E-2</v>
      </c>
      <c r="R66" s="38"/>
      <c r="S66" s="36"/>
      <c r="T66" s="36">
        <f t="shared" si="6"/>
        <v>3.1105547142147749E-2</v>
      </c>
      <c r="U66" s="36">
        <f t="shared" si="7"/>
        <v>3.1105547142147749E-2</v>
      </c>
      <c r="V66" s="39">
        <f t="shared" si="8"/>
        <v>3.1105547142147749E-2</v>
      </c>
      <c r="W66" s="71"/>
      <c r="X66" s="74"/>
    </row>
    <row r="67" spans="2:24" ht="15" customHeight="1" x14ac:dyDescent="0.25">
      <c r="B67" s="18">
        <v>2010</v>
      </c>
      <c r="C67" s="33"/>
      <c r="D67" s="72"/>
      <c r="E67" s="72">
        <v>1772</v>
      </c>
      <c r="F67" s="72">
        <v>1772</v>
      </c>
      <c r="G67" s="34">
        <v>1772</v>
      </c>
      <c r="H67" s="73"/>
      <c r="I67" s="72"/>
      <c r="J67" s="72">
        <v>1874.342308098406</v>
      </c>
      <c r="K67" s="72">
        <v>1874.342308098406</v>
      </c>
      <c r="L67" s="34">
        <v>1874.342308098406</v>
      </c>
      <c r="M67" s="35"/>
      <c r="N67" s="36"/>
      <c r="O67" s="36">
        <f t="shared" si="0"/>
        <v>1.7221584385763489E-2</v>
      </c>
      <c r="P67" s="36">
        <f t="shared" si="1"/>
        <v>1.7221584385763489E-2</v>
      </c>
      <c r="Q67" s="37">
        <f t="shared" si="2"/>
        <v>1.7221584385763489E-2</v>
      </c>
      <c r="R67" s="38"/>
      <c r="S67" s="36"/>
      <c r="T67" s="36">
        <f t="shared" si="6"/>
        <v>1.9702418683127387E-3</v>
      </c>
      <c r="U67" s="36">
        <f t="shared" si="7"/>
        <v>1.9702418683127387E-3</v>
      </c>
      <c r="V67" s="39">
        <f t="shared" si="8"/>
        <v>1.9702418683127387E-3</v>
      </c>
      <c r="W67" s="71"/>
      <c r="X67" s="74"/>
    </row>
    <row r="68" spans="2:24" ht="15" customHeight="1" x14ac:dyDescent="0.25">
      <c r="B68" s="18">
        <v>2011</v>
      </c>
      <c r="C68" s="33"/>
      <c r="D68" s="72"/>
      <c r="E68" s="72">
        <v>1800</v>
      </c>
      <c r="F68" s="72">
        <v>1800</v>
      </c>
      <c r="G68" s="34">
        <v>1800</v>
      </c>
      <c r="H68" s="73"/>
      <c r="I68" s="72"/>
      <c r="J68" s="72">
        <v>1864.5848412780479</v>
      </c>
      <c r="K68" s="72">
        <v>1864.5848412780479</v>
      </c>
      <c r="L68" s="34">
        <v>1864.5848412780479</v>
      </c>
      <c r="M68" s="35"/>
      <c r="N68" s="36"/>
      <c r="O68" s="36">
        <f t="shared" si="0"/>
        <v>1.5801354401805856E-2</v>
      </c>
      <c r="P68" s="36">
        <f t="shared" si="1"/>
        <v>1.5801354401805856E-2</v>
      </c>
      <c r="Q68" s="37">
        <f t="shared" si="2"/>
        <v>1.5801354401805856E-2</v>
      </c>
      <c r="R68" s="38"/>
      <c r="S68" s="36"/>
      <c r="T68" s="36">
        <f t="shared" si="6"/>
        <v>-5.2058083404505906E-3</v>
      </c>
      <c r="U68" s="36">
        <f t="shared" si="7"/>
        <v>-5.2058083404505906E-3</v>
      </c>
      <c r="V68" s="39">
        <f t="shared" si="8"/>
        <v>-5.2058083404505906E-3</v>
      </c>
      <c r="W68" s="71"/>
      <c r="X68" s="74"/>
    </row>
    <row r="69" spans="2:24" ht="15" customHeight="1" x14ac:dyDescent="0.25">
      <c r="B69" s="18">
        <v>2012</v>
      </c>
      <c r="C69" s="33"/>
      <c r="D69" s="72"/>
      <c r="E69" s="72">
        <v>1844</v>
      </c>
      <c r="F69" s="72">
        <v>1844</v>
      </c>
      <c r="G69" s="34">
        <v>1844</v>
      </c>
      <c r="H69" s="73"/>
      <c r="I69" s="72"/>
      <c r="J69" s="72">
        <v>1873.5488843813389</v>
      </c>
      <c r="K69" s="72">
        <v>1873.5488843813389</v>
      </c>
      <c r="L69" s="34">
        <v>1873.5488843813389</v>
      </c>
      <c r="M69" s="35"/>
      <c r="N69" s="36"/>
      <c r="O69" s="36">
        <f t="shared" si="0"/>
        <v>2.4444444444444491E-2</v>
      </c>
      <c r="P69" s="36">
        <f t="shared" si="1"/>
        <v>2.4444444444444491E-2</v>
      </c>
      <c r="Q69" s="37">
        <f t="shared" si="2"/>
        <v>2.4444444444444491E-2</v>
      </c>
      <c r="R69" s="38"/>
      <c r="S69" s="36"/>
      <c r="T69" s="36">
        <f t="shared" si="6"/>
        <v>4.8075276087446994E-3</v>
      </c>
      <c r="U69" s="36">
        <f t="shared" si="7"/>
        <v>4.8075276087446994E-3</v>
      </c>
      <c r="V69" s="39">
        <f t="shared" si="8"/>
        <v>4.8075276087446994E-3</v>
      </c>
      <c r="W69" s="71"/>
      <c r="X69" s="74"/>
    </row>
    <row r="70" spans="2:24" ht="15" customHeight="1" x14ac:dyDescent="0.25">
      <c r="B70" s="18">
        <v>2013</v>
      </c>
      <c r="C70" s="33"/>
      <c r="D70" s="72"/>
      <c r="E70" s="72">
        <v>1886</v>
      </c>
      <c r="F70" s="72">
        <v>1886</v>
      </c>
      <c r="G70" s="34">
        <v>1886</v>
      </c>
      <c r="H70" s="73"/>
      <c r="I70" s="72"/>
      <c r="J70" s="72">
        <v>1899.6529257993166</v>
      </c>
      <c r="K70" s="72">
        <v>1899.6529257993166</v>
      </c>
      <c r="L70" s="34">
        <v>1899.6529257993166</v>
      </c>
      <c r="M70" s="35"/>
      <c r="N70" s="36"/>
      <c r="O70" s="36">
        <f t="shared" si="0"/>
        <v>2.2776572668112838E-2</v>
      </c>
      <c r="P70" s="36">
        <f t="shared" si="1"/>
        <v>2.2776572668112838E-2</v>
      </c>
      <c r="Q70" s="37">
        <f t="shared" si="2"/>
        <v>2.2776572668112838E-2</v>
      </c>
      <c r="R70" s="38"/>
      <c r="S70" s="36"/>
      <c r="T70" s="36">
        <f t="shared" si="6"/>
        <v>1.393293851876054E-2</v>
      </c>
      <c r="U70" s="36">
        <f t="shared" si="7"/>
        <v>1.393293851876054E-2</v>
      </c>
      <c r="V70" s="39">
        <f t="shared" si="8"/>
        <v>1.393293851876054E-2</v>
      </c>
      <c r="W70" s="71"/>
      <c r="X70" s="74"/>
    </row>
    <row r="71" spans="2:24" ht="15" customHeight="1" x14ac:dyDescent="0.25">
      <c r="B71" s="432">
        <v>2014</v>
      </c>
      <c r="C71" s="433"/>
      <c r="D71" s="434"/>
      <c r="E71" s="434">
        <v>1429.5</v>
      </c>
      <c r="F71" s="434">
        <v>1429.5</v>
      </c>
      <c r="G71" s="435">
        <v>1429.5</v>
      </c>
      <c r="H71" s="436"/>
      <c r="I71" s="434"/>
      <c r="J71" s="434">
        <v>1432.6461584633855</v>
      </c>
      <c r="K71" s="434">
        <v>1432.6461584633855</v>
      </c>
      <c r="L71" s="435">
        <v>1432.6461584633855</v>
      </c>
      <c r="M71" s="437"/>
      <c r="N71" s="438"/>
      <c r="O71" s="438">
        <f t="shared" ref="O71:O81" si="9">E71/E70-1</f>
        <v>-0.24204665959703076</v>
      </c>
      <c r="P71" s="438">
        <f t="shared" ref="P71:P81" si="10">F71/F70-1</f>
        <v>-0.24204665959703076</v>
      </c>
      <c r="Q71" s="439">
        <f t="shared" ref="Q71:Q81" si="11">G71/G70-1</f>
        <v>-0.24204665959703076</v>
      </c>
      <c r="R71" s="440"/>
      <c r="S71" s="438"/>
      <c r="T71" s="438">
        <f t="shared" ref="T71:T81" si="12">J71/J70-1</f>
        <v>-0.24583794281233173</v>
      </c>
      <c r="U71" s="438">
        <f t="shared" si="7"/>
        <v>-0.24583794281233173</v>
      </c>
      <c r="V71" s="441">
        <f t="shared" si="8"/>
        <v>-0.24583794281233173</v>
      </c>
      <c r="W71" s="71"/>
      <c r="X71" s="74"/>
    </row>
    <row r="72" spans="2:24" ht="15" customHeight="1" x14ac:dyDescent="0.25">
      <c r="B72" s="18">
        <v>2015</v>
      </c>
      <c r="C72" s="33"/>
      <c r="D72" s="72"/>
      <c r="E72" s="72">
        <v>1441.5</v>
      </c>
      <c r="F72" s="72">
        <v>1441.5</v>
      </c>
      <c r="G72" s="34">
        <v>1441.5</v>
      </c>
      <c r="H72" s="73"/>
      <c r="I72" s="72"/>
      <c r="J72" s="72">
        <v>1444.0947000000001</v>
      </c>
      <c r="K72" s="72">
        <v>1444.0947000000001</v>
      </c>
      <c r="L72" s="34">
        <v>1444.0947000000001</v>
      </c>
      <c r="M72" s="35"/>
      <c r="N72" s="36"/>
      <c r="O72" s="36">
        <f t="shared" si="9"/>
        <v>8.394543546694555E-3</v>
      </c>
      <c r="P72" s="36">
        <f t="shared" si="10"/>
        <v>8.394543546694555E-3</v>
      </c>
      <c r="Q72" s="37">
        <f t="shared" si="11"/>
        <v>8.394543546694555E-3</v>
      </c>
      <c r="R72" s="38"/>
      <c r="S72" s="36"/>
      <c r="T72" s="36">
        <f t="shared" si="12"/>
        <v>7.9911857292758182E-3</v>
      </c>
      <c r="U72" s="36">
        <f t="shared" si="7"/>
        <v>7.9911857292758182E-3</v>
      </c>
      <c r="V72" s="39">
        <f t="shared" si="8"/>
        <v>7.9911857292758182E-3</v>
      </c>
      <c r="W72" s="71"/>
      <c r="X72" s="74"/>
    </row>
    <row r="73" spans="2:24" ht="15" customHeight="1" x14ac:dyDescent="0.25">
      <c r="B73" s="18">
        <v>2016</v>
      </c>
      <c r="C73" s="33"/>
      <c r="D73" s="72"/>
      <c r="E73" s="72">
        <v>1450.5</v>
      </c>
      <c r="F73" s="72">
        <v>1450.5</v>
      </c>
      <c r="G73" s="34">
        <v>1450.5</v>
      </c>
      <c r="H73" s="73"/>
      <c r="I73" s="72"/>
      <c r="J73" s="72">
        <v>1450.4999999999998</v>
      </c>
      <c r="K73" s="72">
        <v>1450.4999999999998</v>
      </c>
      <c r="L73" s="34">
        <v>1450.4999999999998</v>
      </c>
      <c r="M73" s="35"/>
      <c r="N73" s="36"/>
      <c r="O73" s="36">
        <f t="shared" si="9"/>
        <v>6.2434963579605096E-3</v>
      </c>
      <c r="P73" s="36">
        <f t="shared" si="10"/>
        <v>6.2434963579605096E-3</v>
      </c>
      <c r="Q73" s="37">
        <f t="shared" si="11"/>
        <v>6.2434963579605096E-3</v>
      </c>
      <c r="R73" s="38"/>
      <c r="S73" s="36"/>
      <c r="T73" s="36">
        <f t="shared" si="12"/>
        <v>4.435512435576161E-3</v>
      </c>
      <c r="U73" s="36">
        <f t="shared" si="7"/>
        <v>4.435512435576161E-3</v>
      </c>
      <c r="V73" s="39">
        <f t="shared" si="8"/>
        <v>4.435512435576161E-3</v>
      </c>
      <c r="W73" s="75"/>
      <c r="X73" s="74"/>
    </row>
    <row r="74" spans="2:24" ht="15" customHeight="1" x14ac:dyDescent="0.25">
      <c r="B74" s="18">
        <v>2017</v>
      </c>
      <c r="C74" s="33"/>
      <c r="D74" s="72"/>
      <c r="E74" s="72">
        <v>1464</v>
      </c>
      <c r="F74" s="72">
        <v>1464</v>
      </c>
      <c r="G74" s="34">
        <v>1464</v>
      </c>
      <c r="H74" s="73"/>
      <c r="I74" s="72"/>
      <c r="J74" s="72">
        <v>1448.9579134558389</v>
      </c>
      <c r="K74" s="72">
        <v>1448.9579134558389</v>
      </c>
      <c r="L74" s="34">
        <v>1448.9579134558389</v>
      </c>
      <c r="M74" s="35"/>
      <c r="N74" s="36"/>
      <c r="O74" s="36">
        <f t="shared" si="9"/>
        <v>9.3071354705274167E-3</v>
      </c>
      <c r="P74" s="36">
        <f t="shared" si="10"/>
        <v>9.3071354705274167E-3</v>
      </c>
      <c r="Q74" s="37">
        <f t="shared" si="11"/>
        <v>9.3071354705274167E-3</v>
      </c>
      <c r="R74" s="38"/>
      <c r="S74" s="36"/>
      <c r="T74" s="36">
        <f t="shared" si="12"/>
        <v>-1.063141361020925E-3</v>
      </c>
      <c r="U74" s="36">
        <f t="shared" si="7"/>
        <v>-1.063141361020925E-3</v>
      </c>
      <c r="V74" s="39">
        <f t="shared" si="8"/>
        <v>-1.063141361020925E-3</v>
      </c>
      <c r="W74" s="75"/>
      <c r="X74" s="74"/>
    </row>
    <row r="75" spans="2:24" ht="15" customHeight="1" x14ac:dyDescent="0.25">
      <c r="B75" s="18">
        <v>2018</v>
      </c>
      <c r="C75" s="33"/>
      <c r="D75" s="72"/>
      <c r="E75" s="72">
        <v>1482.0000000000002</v>
      </c>
      <c r="F75" s="72">
        <v>1482.0000000000002</v>
      </c>
      <c r="G75" s="34">
        <v>1482.0000000000002</v>
      </c>
      <c r="H75" s="73"/>
      <c r="I75" s="72"/>
      <c r="J75" s="72">
        <v>1440.1664564943258</v>
      </c>
      <c r="K75" s="72">
        <v>1440.1664564943258</v>
      </c>
      <c r="L75" s="34">
        <v>1440.1664564943258</v>
      </c>
      <c r="M75" s="35"/>
      <c r="N75" s="36"/>
      <c r="O75" s="36">
        <f t="shared" si="9"/>
        <v>1.2295081967213184E-2</v>
      </c>
      <c r="P75" s="36">
        <f t="shared" si="10"/>
        <v>1.2295081967213184E-2</v>
      </c>
      <c r="Q75" s="37">
        <f t="shared" si="11"/>
        <v>1.2295081967213184E-2</v>
      </c>
      <c r="R75" s="38"/>
      <c r="S75" s="36"/>
      <c r="T75" s="36">
        <f t="shared" si="12"/>
        <v>-6.0674343125295405E-3</v>
      </c>
      <c r="U75" s="36">
        <f t="shared" si="7"/>
        <v>-6.0674343125295405E-3</v>
      </c>
      <c r="V75" s="39">
        <f>L75/L74-1</f>
        <v>-6.0674343125295405E-3</v>
      </c>
      <c r="W75" s="75"/>
      <c r="X75" s="74"/>
    </row>
    <row r="76" spans="2:24" ht="15" customHeight="1" x14ac:dyDescent="0.25">
      <c r="B76" s="18">
        <v>2019</v>
      </c>
      <c r="C76" s="33"/>
      <c r="D76" s="72"/>
      <c r="E76" s="72">
        <v>1504.5</v>
      </c>
      <c r="F76" s="72">
        <v>1504.5</v>
      </c>
      <c r="G76" s="34">
        <v>1504.5</v>
      </c>
      <c r="H76" s="73"/>
      <c r="I76" s="72"/>
      <c r="J76" s="72">
        <v>1446.040583325338</v>
      </c>
      <c r="K76" s="72">
        <v>1446.040583325338</v>
      </c>
      <c r="L76" s="34">
        <v>1446.040583325338</v>
      </c>
      <c r="M76" s="35"/>
      <c r="N76" s="36"/>
      <c r="O76" s="36">
        <f t="shared" si="9"/>
        <v>1.5182186234817596E-2</v>
      </c>
      <c r="P76" s="36">
        <f t="shared" si="10"/>
        <v>1.5182186234817596E-2</v>
      </c>
      <c r="Q76" s="37">
        <f t="shared" si="11"/>
        <v>1.5182186234817596E-2</v>
      </c>
      <c r="R76" s="38"/>
      <c r="S76" s="36"/>
      <c r="T76" s="36">
        <f t="shared" si="12"/>
        <v>4.0787832576736349E-3</v>
      </c>
      <c r="U76" s="36">
        <f t="shared" si="7"/>
        <v>4.0787832576736349E-3</v>
      </c>
      <c r="V76" s="39">
        <f>L76/L75-1</f>
        <v>4.0787832576736349E-3</v>
      </c>
      <c r="W76" s="75"/>
      <c r="X76" s="74"/>
    </row>
    <row r="77" spans="2:24" ht="15" customHeight="1" x14ac:dyDescent="0.25">
      <c r="B77" s="18">
        <v>2020</v>
      </c>
      <c r="C77" s="33"/>
      <c r="D77" s="72"/>
      <c r="E77" s="72">
        <v>1522.5</v>
      </c>
      <c r="F77" s="72">
        <v>1522.5</v>
      </c>
      <c r="G77" s="34">
        <v>1522.5</v>
      </c>
      <c r="H77" s="73"/>
      <c r="I77" s="72"/>
      <c r="J77" s="72">
        <v>1456.3549126324835</v>
      </c>
      <c r="K77" s="72">
        <v>1456.3549126324835</v>
      </c>
      <c r="L77" s="34">
        <v>1456.3549126324835</v>
      </c>
      <c r="M77" s="35"/>
      <c r="N77" s="36"/>
      <c r="O77" s="36">
        <f t="shared" si="9"/>
        <v>1.1964107676968982E-2</v>
      </c>
      <c r="P77" s="36">
        <f t="shared" si="10"/>
        <v>1.1964107676968982E-2</v>
      </c>
      <c r="Q77" s="37">
        <f t="shared" si="11"/>
        <v>1.1964107676968982E-2</v>
      </c>
      <c r="R77" s="38"/>
      <c r="S77" s="36"/>
      <c r="T77" s="36">
        <f t="shared" si="12"/>
        <v>7.132807630769511E-3</v>
      </c>
      <c r="U77" s="36">
        <f t="shared" ref="U77" si="13">K77/K76-1</f>
        <v>7.132807630769511E-3</v>
      </c>
      <c r="V77" s="39">
        <f>L77/L76-1</f>
        <v>7.132807630769511E-3</v>
      </c>
      <c r="W77" s="75"/>
      <c r="X77" s="74"/>
    </row>
    <row r="78" spans="2:24" ht="15" customHeight="1" x14ac:dyDescent="0.25">
      <c r="B78" s="18">
        <v>2021</v>
      </c>
      <c r="C78" s="73"/>
      <c r="D78" s="72"/>
      <c r="E78" s="72">
        <v>1537.5</v>
      </c>
      <c r="F78" s="72">
        <v>1537.5</v>
      </c>
      <c r="G78" s="34">
        <v>1537.5</v>
      </c>
      <c r="H78" s="73"/>
      <c r="I78" s="72"/>
      <c r="J78" s="72">
        <v>1446.9398778769375</v>
      </c>
      <c r="K78" s="72">
        <v>1446.9398778769375</v>
      </c>
      <c r="L78" s="34">
        <v>1446.9398778769375</v>
      </c>
      <c r="M78" s="35"/>
      <c r="N78" s="36"/>
      <c r="O78" s="36">
        <f t="shared" si="9"/>
        <v>9.8522167487684609E-3</v>
      </c>
      <c r="P78" s="36">
        <f t="shared" si="10"/>
        <v>9.8522167487684609E-3</v>
      </c>
      <c r="Q78" s="37">
        <f t="shared" si="11"/>
        <v>9.8522167487684609E-3</v>
      </c>
      <c r="R78" s="38"/>
      <c r="S78" s="36"/>
      <c r="T78" s="36">
        <f t="shared" si="12"/>
        <v>-6.4647941747437709E-3</v>
      </c>
      <c r="U78" s="36">
        <f t="shared" ref="U78:U80" si="14">K78/K77-1</f>
        <v>-6.4647941747437709E-3</v>
      </c>
      <c r="V78" s="39">
        <f t="shared" ref="V78:V80" si="15">L78/L77-1</f>
        <v>-6.4647941747437709E-3</v>
      </c>
      <c r="W78" s="75"/>
      <c r="X78" s="74"/>
    </row>
    <row r="79" spans="2:24" ht="15" customHeight="1" x14ac:dyDescent="0.25">
      <c r="B79" s="18">
        <v>2022</v>
      </c>
      <c r="C79" s="73"/>
      <c r="D79" s="72"/>
      <c r="E79" s="72">
        <v>1585.5</v>
      </c>
      <c r="F79" s="72">
        <v>1585.5</v>
      </c>
      <c r="G79" s="34">
        <v>1585.5</v>
      </c>
      <c r="H79" s="73"/>
      <c r="I79" s="72"/>
      <c r="J79" s="72">
        <v>1418.0465137041335</v>
      </c>
      <c r="K79" s="72">
        <v>1418.0465137041335</v>
      </c>
      <c r="L79" s="34">
        <v>1418.0465137041335</v>
      </c>
      <c r="M79" s="35"/>
      <c r="N79" s="36"/>
      <c r="O79" s="36">
        <f t="shared" si="9"/>
        <v>3.1219512195121979E-2</v>
      </c>
      <c r="P79" s="36">
        <f t="shared" si="10"/>
        <v>3.1219512195121979E-2</v>
      </c>
      <c r="Q79" s="37">
        <f t="shared" si="11"/>
        <v>3.1219512195121979E-2</v>
      </c>
      <c r="R79" s="38"/>
      <c r="S79" s="36"/>
      <c r="T79" s="36">
        <f t="shared" si="12"/>
        <v>-1.9968600364514533E-2</v>
      </c>
      <c r="U79" s="36">
        <f t="shared" si="14"/>
        <v>-1.9968600364514533E-2</v>
      </c>
      <c r="V79" s="39">
        <f t="shared" si="15"/>
        <v>-1.9968600364514533E-2</v>
      </c>
      <c r="W79" s="75"/>
    </row>
    <row r="80" spans="2:24" ht="15" customHeight="1" x14ac:dyDescent="0.25">
      <c r="B80" s="18">
        <v>2023</v>
      </c>
      <c r="C80" s="73"/>
      <c r="D80" s="72"/>
      <c r="E80" s="72">
        <v>1690.5</v>
      </c>
      <c r="F80" s="72">
        <v>1690.5</v>
      </c>
      <c r="G80" s="34">
        <v>1690.5</v>
      </c>
      <c r="H80" s="73"/>
      <c r="I80" s="72"/>
      <c r="J80" s="72">
        <v>1441.6811951987743</v>
      </c>
      <c r="K80" s="72">
        <v>1441.6811951987743</v>
      </c>
      <c r="L80" s="34">
        <v>1441.6811951987743</v>
      </c>
      <c r="M80" s="35"/>
      <c r="N80" s="36"/>
      <c r="O80" s="36">
        <f t="shared" si="9"/>
        <v>6.6225165562913801E-2</v>
      </c>
      <c r="P80" s="36">
        <f t="shared" si="10"/>
        <v>6.6225165562913801E-2</v>
      </c>
      <c r="Q80" s="37">
        <f t="shared" si="11"/>
        <v>6.6225165562913801E-2</v>
      </c>
      <c r="R80" s="38"/>
      <c r="S80" s="36"/>
      <c r="T80" s="36">
        <f t="shared" si="12"/>
        <v>1.6667070696364972E-2</v>
      </c>
      <c r="U80" s="36">
        <f t="shared" si="14"/>
        <v>1.6667070696364972E-2</v>
      </c>
      <c r="V80" s="39">
        <f t="shared" si="15"/>
        <v>1.6667070696364972E-2</v>
      </c>
      <c r="W80" s="75"/>
    </row>
    <row r="81" spans="2:23" s="65" customFormat="1" ht="15" customHeight="1" x14ac:dyDescent="0.25">
      <c r="B81" s="18">
        <v>2024</v>
      </c>
      <c r="C81" s="73"/>
      <c r="D81" s="72"/>
      <c r="E81" s="72">
        <v>1747.5000000000002</v>
      </c>
      <c r="F81" s="72">
        <v>1747.5000000000002</v>
      </c>
      <c r="G81" s="34">
        <v>1747.5000000000002</v>
      </c>
      <c r="H81" s="73"/>
      <c r="I81" s="72"/>
      <c r="J81" s="72">
        <v>1461.0628442664001</v>
      </c>
      <c r="K81" s="72">
        <v>1461.0628442664001</v>
      </c>
      <c r="L81" s="34">
        <v>1461.0628442664001</v>
      </c>
      <c r="M81" s="35"/>
      <c r="N81" s="36"/>
      <c r="O81" s="36">
        <f t="shared" si="9"/>
        <v>3.371783496007108E-2</v>
      </c>
      <c r="P81" s="36">
        <f t="shared" si="10"/>
        <v>3.371783496007108E-2</v>
      </c>
      <c r="Q81" s="37">
        <f t="shared" si="11"/>
        <v>3.371783496007108E-2</v>
      </c>
      <c r="R81" s="38"/>
      <c r="S81" s="36"/>
      <c r="T81" s="36">
        <f t="shared" si="12"/>
        <v>1.344378294741766E-2</v>
      </c>
      <c r="U81" s="36">
        <v>6.2095064627645247E-3</v>
      </c>
      <c r="V81" s="39">
        <v>6.2095064627645247E-3</v>
      </c>
      <c r="W81" s="375"/>
    </row>
    <row r="82" spans="2:23" s="176" customFormat="1" ht="15" customHeight="1" x14ac:dyDescent="0.25">
      <c r="B82" s="161">
        <v>2025</v>
      </c>
      <c r="C82" s="371"/>
      <c r="D82" s="443"/>
      <c r="E82" s="443">
        <v>1802.1093750000002</v>
      </c>
      <c r="F82" s="443">
        <v>1802.1093750000002</v>
      </c>
      <c r="G82" s="444">
        <v>1802.1093750000002</v>
      </c>
      <c r="H82" s="371"/>
      <c r="I82" s="443"/>
      <c r="J82" s="443">
        <v>1486.6512660579426</v>
      </c>
      <c r="K82" s="443">
        <v>1486.6512660579426</v>
      </c>
      <c r="L82" s="444">
        <v>1486.6512660579426</v>
      </c>
      <c r="M82" s="445"/>
      <c r="N82" s="446"/>
      <c r="O82" s="446">
        <f t="shared" ref="O82" si="16">E82/E81-1</f>
        <v>3.125E-2</v>
      </c>
      <c r="P82" s="446">
        <f t="shared" ref="P82" si="17">F82/F81-1</f>
        <v>3.125E-2</v>
      </c>
      <c r="Q82" s="447">
        <f t="shared" ref="Q82" si="18">G82/G81-1</f>
        <v>3.125E-2</v>
      </c>
      <c r="R82" s="448"/>
      <c r="S82" s="446"/>
      <c r="T82" s="446">
        <v>6.1593382046238876E-3</v>
      </c>
      <c r="U82" s="446">
        <v>6.1593382046238876E-3</v>
      </c>
      <c r="V82" s="449">
        <v>6.1593382046238876E-3</v>
      </c>
      <c r="W82" s="450"/>
    </row>
    <row r="83" spans="2:23" ht="15" customHeight="1" x14ac:dyDescent="0.25">
      <c r="B83" s="26">
        <v>2026</v>
      </c>
      <c r="C83" s="44"/>
      <c r="D83" s="76"/>
      <c r="E83" s="76">
        <f>E82*(1+O83)</f>
        <v>1836.4739608617188</v>
      </c>
      <c r="F83" s="76">
        <f t="shared" ref="F83:G83" si="19">F82*(1+P83)</f>
        <v>1836.4739608617188</v>
      </c>
      <c r="G83" s="43">
        <f t="shared" si="19"/>
        <v>1836.4739608617188</v>
      </c>
      <c r="H83" s="44"/>
      <c r="I83" s="76"/>
      <c r="J83" s="76">
        <v>1493.9358572616263</v>
      </c>
      <c r="K83" s="76">
        <v>1493.9358572616263</v>
      </c>
      <c r="L83" s="43">
        <v>1493.9358572616263</v>
      </c>
      <c r="M83" s="45"/>
      <c r="N83" s="40"/>
      <c r="O83" s="40">
        <v>1.90690899999999E-2</v>
      </c>
      <c r="P83" s="40">
        <v>1.90690899999999E-2</v>
      </c>
      <c r="Q83" s="41">
        <v>1.90690899999999E-2</v>
      </c>
      <c r="R83" s="46"/>
      <c r="S83" s="40"/>
      <c r="T83" s="40">
        <v>4.8999999999999044E-3</v>
      </c>
      <c r="U83" s="40">
        <v>4.8999999999999044E-3</v>
      </c>
      <c r="V83" s="42">
        <v>4.8999999999999044E-3</v>
      </c>
      <c r="W83" s="75"/>
    </row>
    <row r="84" spans="2:23" ht="15" customHeight="1" x14ac:dyDescent="0.25">
      <c r="B84" s="26">
        <v>2027</v>
      </c>
      <c r="C84" s="44"/>
      <c r="D84" s="76"/>
      <c r="E84" s="76">
        <f t="shared" ref="E84:E127" si="20">E83*(1+O84)</f>
        <v>1878.5159001292363</v>
      </c>
      <c r="F84" s="76">
        <f t="shared" ref="F84:F127" si="21">F83*(1+P84)</f>
        <v>1878.5159001292363</v>
      </c>
      <c r="G84" s="43">
        <f t="shared" ref="G84:G127" si="22">G83*(1+Q84)</f>
        <v>1878.5159001292363</v>
      </c>
      <c r="H84" s="44"/>
      <c r="I84" s="76"/>
      <c r="J84" s="76">
        <v>1501.8537173051134</v>
      </c>
      <c r="K84" s="76">
        <v>1501.8537173051134</v>
      </c>
      <c r="L84" s="43">
        <v>1501.8537173051134</v>
      </c>
      <c r="M84" s="45"/>
      <c r="N84" s="40"/>
      <c r="O84" s="40">
        <v>2.2892750000000239E-2</v>
      </c>
      <c r="P84" s="40">
        <v>2.2892750000000239E-2</v>
      </c>
      <c r="Q84" s="41">
        <v>2.2892750000000239E-2</v>
      </c>
      <c r="R84" s="46"/>
      <c r="S84" s="40"/>
      <c r="T84" s="40">
        <v>5.3000000000000824E-3</v>
      </c>
      <c r="U84" s="40">
        <v>5.3000000000000824E-3</v>
      </c>
      <c r="V84" s="42">
        <v>5.3000000000000824E-3</v>
      </c>
      <c r="W84" s="75"/>
    </row>
    <row r="85" spans="2:23" ht="15" customHeight="1" x14ac:dyDescent="0.25">
      <c r="B85" s="26">
        <v>2028</v>
      </c>
      <c r="C85" s="44"/>
      <c r="D85" s="76"/>
      <c r="E85" s="76">
        <f t="shared" si="20"/>
        <v>1922.8582679517872</v>
      </c>
      <c r="F85" s="76">
        <f t="shared" si="21"/>
        <v>1922.8582679517872</v>
      </c>
      <c r="G85" s="43">
        <f t="shared" si="22"/>
        <v>1922.8582679517872</v>
      </c>
      <c r="H85" s="44"/>
      <c r="I85" s="76"/>
      <c r="J85" s="76">
        <v>1510.8648396089441</v>
      </c>
      <c r="K85" s="76">
        <v>1510.8648396089441</v>
      </c>
      <c r="L85" s="43">
        <v>1510.8648396089441</v>
      </c>
      <c r="M85" s="45"/>
      <c r="N85" s="40"/>
      <c r="O85" s="40">
        <v>2.3605000000000098E-2</v>
      </c>
      <c r="P85" s="40">
        <v>2.3605000000000098E-2</v>
      </c>
      <c r="Q85" s="41">
        <v>2.3605000000000098E-2</v>
      </c>
      <c r="R85" s="46"/>
      <c r="S85" s="40"/>
      <c r="T85" s="40">
        <v>6.0000000000000053E-3</v>
      </c>
      <c r="U85" s="40">
        <v>6.0000000000000053E-3</v>
      </c>
      <c r="V85" s="42">
        <v>6.0000000000000053E-3</v>
      </c>
      <c r="W85" s="75"/>
    </row>
    <row r="86" spans="2:23" ht="15" customHeight="1" x14ac:dyDescent="0.25">
      <c r="B86" s="26">
        <v>2029</v>
      </c>
      <c r="C86" s="44"/>
      <c r="D86" s="76"/>
      <c r="E86" s="76">
        <f t="shared" si="20"/>
        <v>1965.508225764092</v>
      </c>
      <c r="F86" s="76">
        <f t="shared" si="21"/>
        <v>1965.508225764092</v>
      </c>
      <c r="G86" s="43">
        <f t="shared" si="22"/>
        <v>1965.508225764092</v>
      </c>
      <c r="H86" s="44"/>
      <c r="I86" s="76"/>
      <c r="J86" s="76">
        <v>1517.8148178711449</v>
      </c>
      <c r="K86" s="76">
        <v>1517.8148178711449</v>
      </c>
      <c r="L86" s="43">
        <v>1517.8148178711449</v>
      </c>
      <c r="M86" s="45"/>
      <c r="N86" s="40"/>
      <c r="O86" s="40">
        <v>2.2180500000000158E-2</v>
      </c>
      <c r="P86" s="40">
        <v>2.2180500000000158E-2</v>
      </c>
      <c r="Q86" s="41">
        <v>2.2180500000000158E-2</v>
      </c>
      <c r="R86" s="46"/>
      <c r="S86" s="40"/>
      <c r="T86" s="40">
        <v>4.6000000000001595E-3</v>
      </c>
      <c r="U86" s="40">
        <v>4.6000000000001595E-3</v>
      </c>
      <c r="V86" s="42">
        <v>4.6000000000001595E-3</v>
      </c>
      <c r="W86" s="75"/>
    </row>
    <row r="87" spans="2:23" ht="15" customHeight="1" x14ac:dyDescent="0.25">
      <c r="B87" s="26">
        <v>2030</v>
      </c>
      <c r="C87" s="44"/>
      <c r="D87" s="76"/>
      <c r="E87" s="76">
        <f t="shared" si="20"/>
        <v>2012.6732415177596</v>
      </c>
      <c r="F87" s="76">
        <f t="shared" si="21"/>
        <v>2011.2886921656489</v>
      </c>
      <c r="G87" s="43">
        <f t="shared" si="22"/>
        <v>2009.9041428135388</v>
      </c>
      <c r="H87" s="44"/>
      <c r="I87" s="76"/>
      <c r="J87" s="76">
        <v>1527.5054817083223</v>
      </c>
      <c r="K87" s="76">
        <v>1526.4546868344114</v>
      </c>
      <c r="L87" s="43">
        <v>1525.4038919605009</v>
      </c>
      <c r="M87" s="45"/>
      <c r="N87" s="40"/>
      <c r="O87" s="40">
        <v>2.3996346153846382E-2</v>
      </c>
      <c r="P87" s="40">
        <v>2.3291923076923071E-2</v>
      </c>
      <c r="Q87" s="41">
        <v>2.2587500000000205E-2</v>
      </c>
      <c r="R87" s="46"/>
      <c r="S87" s="40"/>
      <c r="T87" s="40">
        <v>6.384615384615655E-3</v>
      </c>
      <c r="U87" s="40">
        <v>5.6923076923076632E-3</v>
      </c>
      <c r="V87" s="42">
        <v>5.0000000000001155E-3</v>
      </c>
      <c r="W87" s="75"/>
    </row>
    <row r="88" spans="2:23" ht="15" customHeight="1" x14ac:dyDescent="0.25">
      <c r="B88" s="26">
        <v>2031</v>
      </c>
      <c r="C88" s="44"/>
      <c r="D88" s="76"/>
      <c r="E88" s="76">
        <f t="shared" si="20"/>
        <v>2061.7104381318991</v>
      </c>
      <c r="F88" s="76">
        <f t="shared" si="21"/>
        <v>2058.4030911010004</v>
      </c>
      <c r="G88" s="43">
        <f t="shared" si="22"/>
        <v>2055.0983448928087</v>
      </c>
      <c r="H88" s="44"/>
      <c r="I88" s="76"/>
      <c r="J88" s="76">
        <v>1537.8102686887696</v>
      </c>
      <c r="K88" s="76">
        <v>1535.3433498954391</v>
      </c>
      <c r="L88" s="43">
        <v>1532.8783710311075</v>
      </c>
      <c r="M88" s="45"/>
      <c r="N88" s="40"/>
      <c r="O88" s="40">
        <v>2.4364211538461467E-2</v>
      </c>
      <c r="P88" s="40">
        <v>2.342498076923083E-2</v>
      </c>
      <c r="Q88" s="41">
        <v>2.2485750000000193E-2</v>
      </c>
      <c r="R88" s="46"/>
      <c r="S88" s="40"/>
      <c r="T88" s="40">
        <v>6.7461538461537351E-3</v>
      </c>
      <c r="U88" s="40">
        <v>5.8230769230767088E-3</v>
      </c>
      <c r="V88" s="42">
        <v>4.9000000000001265E-3</v>
      </c>
      <c r="W88" s="75"/>
    </row>
    <row r="89" spans="2:23" ht="15" customHeight="1" x14ac:dyDescent="0.25">
      <c r="B89" s="26">
        <v>2032</v>
      </c>
      <c r="C89" s="44"/>
      <c r="D89" s="76"/>
      <c r="E89" s="76">
        <f t="shared" si="20"/>
        <v>2112.700819280888</v>
      </c>
      <c r="F89" s="76">
        <f t="shared" si="21"/>
        <v>2106.8950302905077</v>
      </c>
      <c r="G89" s="43">
        <f t="shared" si="22"/>
        <v>2101.0996662448897</v>
      </c>
      <c r="H89" s="44"/>
      <c r="I89" s="76"/>
      <c r="J89" s="76">
        <v>1548.7405509062194</v>
      </c>
      <c r="K89" s="76">
        <v>1544.4845479940475</v>
      </c>
      <c r="L89" s="43">
        <v>1540.2361872120571</v>
      </c>
      <c r="M89" s="45"/>
      <c r="N89" s="40"/>
      <c r="O89" s="40">
        <v>2.4732076923076995E-2</v>
      </c>
      <c r="P89" s="40">
        <v>2.3558038461538588E-2</v>
      </c>
      <c r="Q89" s="41">
        <v>2.2384000000000182E-2</v>
      </c>
      <c r="R89" s="46"/>
      <c r="S89" s="40"/>
      <c r="T89" s="40">
        <v>7.1076923076924814E-3</v>
      </c>
      <c r="U89" s="40">
        <v>5.9538461538461984E-3</v>
      </c>
      <c r="V89" s="42">
        <v>4.8000000000001375E-3</v>
      </c>
      <c r="W89" s="75"/>
    </row>
    <row r="90" spans="2:23" ht="15" customHeight="1" x14ac:dyDescent="0.25">
      <c r="B90" s="26">
        <v>2033</v>
      </c>
      <c r="C90" s="44"/>
      <c r="D90" s="76"/>
      <c r="E90" s="76">
        <f t="shared" si="20"/>
        <v>2165.7294879582528</v>
      </c>
      <c r="F90" s="76">
        <f t="shared" si="21"/>
        <v>2156.809683039181</v>
      </c>
      <c r="G90" s="43">
        <f t="shared" si="22"/>
        <v>2147.9168942830752</v>
      </c>
      <c r="H90" s="44"/>
      <c r="I90" s="76"/>
      <c r="J90" s="76">
        <v>1560.3084514826035</v>
      </c>
      <c r="K90" s="76">
        <v>1553.8821424360731</v>
      </c>
      <c r="L90" s="43">
        <v>1547.4752972919539</v>
      </c>
      <c r="M90" s="45"/>
      <c r="N90" s="40"/>
      <c r="O90" s="40">
        <v>2.5099942307692302E-2</v>
      </c>
      <c r="P90" s="40">
        <v>2.3691096153846347E-2</v>
      </c>
      <c r="Q90" s="41">
        <v>2.228225000000017E-2</v>
      </c>
      <c r="R90" s="46"/>
      <c r="S90" s="40"/>
      <c r="T90" s="40">
        <v>7.4692307692305615E-3</v>
      </c>
      <c r="U90" s="40">
        <v>6.084615384615466E-3</v>
      </c>
      <c r="V90" s="42">
        <v>4.6999999999999265E-3</v>
      </c>
      <c r="W90" s="75"/>
    </row>
    <row r="91" spans="2:23" ht="15" customHeight="1" x14ac:dyDescent="0.25">
      <c r="B91" s="26">
        <v>2034</v>
      </c>
      <c r="C91" s="44"/>
      <c r="D91" s="76"/>
      <c r="E91" s="76">
        <f t="shared" si="20"/>
        <v>2220.8858700711339</v>
      </c>
      <c r="F91" s="76">
        <f t="shared" si="21"/>
        <v>2208.1938487447815</v>
      </c>
      <c r="G91" s="43">
        <f t="shared" si="22"/>
        <v>2195.558764956721</v>
      </c>
      <c r="H91" s="44"/>
      <c r="I91" s="76"/>
      <c r="J91" s="76">
        <v>1572.5268668949827</v>
      </c>
      <c r="K91" s="76">
        <v>1563.5401175982915</v>
      </c>
      <c r="L91" s="43">
        <v>1554.5936836594965</v>
      </c>
      <c r="M91" s="45"/>
      <c r="N91" s="40"/>
      <c r="O91" s="40">
        <v>2.5467807692307831E-2</v>
      </c>
      <c r="P91" s="40">
        <v>2.3824153846154106E-2</v>
      </c>
      <c r="Q91" s="41">
        <v>2.2180499999999936E-2</v>
      </c>
      <c r="R91" s="46"/>
      <c r="S91" s="40"/>
      <c r="T91" s="40">
        <v>7.8307692307693078E-3</v>
      </c>
      <c r="U91" s="40">
        <v>6.2153846153847336E-3</v>
      </c>
      <c r="V91" s="42">
        <v>4.5999999999999375E-3</v>
      </c>
      <c r="W91" s="75"/>
    </row>
    <row r="92" spans="2:23" ht="15" customHeight="1" x14ac:dyDescent="0.25">
      <c r="B92" s="26">
        <v>2035</v>
      </c>
      <c r="C92" s="44"/>
      <c r="D92" s="76"/>
      <c r="E92" s="76">
        <f t="shared" si="20"/>
        <v>2278.26395135145</v>
      </c>
      <c r="F92" s="76">
        <f t="shared" si="21"/>
        <v>2261.0960158970902</v>
      </c>
      <c r="G92" s="43">
        <f t="shared" si="22"/>
        <v>2244.0339580385089</v>
      </c>
      <c r="H92" s="44"/>
      <c r="I92" s="76"/>
      <c r="J92" s="76">
        <v>1585.4094908430072</v>
      </c>
      <c r="K92" s="76">
        <v>1573.4625837292037</v>
      </c>
      <c r="L92" s="43">
        <v>1561.5893552359639</v>
      </c>
      <c r="M92" s="45"/>
      <c r="N92" s="40"/>
      <c r="O92" s="40">
        <v>2.583567307692336E-2</v>
      </c>
      <c r="P92" s="40">
        <v>2.3957211538461642E-2</v>
      </c>
      <c r="Q92" s="41">
        <v>2.2078749999999925E-2</v>
      </c>
      <c r="R92" s="46"/>
      <c r="S92" s="40"/>
      <c r="T92" s="40">
        <v>8.192307692308054E-3</v>
      </c>
      <c r="U92" s="40">
        <v>6.3461538461537792E-3</v>
      </c>
      <c r="V92" s="42">
        <v>4.4999999999999485E-3</v>
      </c>
      <c r="W92" s="75"/>
    </row>
    <row r="93" spans="2:23" ht="15" customHeight="1" x14ac:dyDescent="0.25">
      <c r="B93" s="26">
        <v>2036</v>
      </c>
      <c r="C93" s="44"/>
      <c r="D93" s="76"/>
      <c r="E93" s="76">
        <f t="shared" si="20"/>
        <v>2337.9625284262243</v>
      </c>
      <c r="F93" s="76">
        <f t="shared" si="21"/>
        <v>2315.5664276766706</v>
      </c>
      <c r="G93" s="43">
        <f t="shared" si="22"/>
        <v>2293.3510923343215</v>
      </c>
      <c r="H93" s="44"/>
      <c r="I93" s="76"/>
      <c r="J93" s="76">
        <v>1598.9708397185257</v>
      </c>
      <c r="K93" s="76">
        <v>1583.6537798484342</v>
      </c>
      <c r="L93" s="43">
        <v>1568.4603483990022</v>
      </c>
      <c r="M93" s="45"/>
      <c r="N93" s="40"/>
      <c r="O93" s="40">
        <v>2.6203538461538445E-2</v>
      </c>
      <c r="P93" s="40">
        <v>2.4090269230769179E-2</v>
      </c>
      <c r="Q93" s="41">
        <v>2.1977000000000135E-2</v>
      </c>
      <c r="R93" s="46"/>
      <c r="S93" s="40"/>
      <c r="T93" s="40">
        <v>8.5538461538459121E-3</v>
      </c>
      <c r="U93" s="40">
        <v>6.4769230769228248E-3</v>
      </c>
      <c r="V93" s="42">
        <v>4.3999999999999595E-3</v>
      </c>
      <c r="W93" s="75"/>
    </row>
    <row r="94" spans="2:23" ht="15" customHeight="1" x14ac:dyDescent="0.25">
      <c r="B94" s="26">
        <v>2037</v>
      </c>
      <c r="C94" s="44"/>
      <c r="D94" s="76"/>
      <c r="E94" s="76">
        <f t="shared" si="20"/>
        <v>2400.0854749462123</v>
      </c>
      <c r="F94" s="76">
        <f t="shared" si="21"/>
        <v>2371.6571502663842</v>
      </c>
      <c r="G94" s="43">
        <f t="shared" si="22"/>
        <v>2343.5187208169082</v>
      </c>
      <c r="H94" s="44"/>
      <c r="I94" s="76"/>
      <c r="J94" s="76">
        <v>1613.2262797434005</v>
      </c>
      <c r="K94" s="76">
        <v>1594.1180767475867</v>
      </c>
      <c r="L94" s="43">
        <v>1575.2047278971179</v>
      </c>
      <c r="M94" s="45"/>
      <c r="N94" s="40"/>
      <c r="O94" s="40">
        <v>2.6571403846153752E-2</v>
      </c>
      <c r="P94" s="40">
        <v>2.4223326923076938E-2</v>
      </c>
      <c r="Q94" s="41">
        <v>2.1875250000000124E-2</v>
      </c>
      <c r="R94" s="46"/>
      <c r="S94" s="40"/>
      <c r="T94" s="40">
        <v>8.9153846153846583E-3</v>
      </c>
      <c r="U94" s="40">
        <v>6.6076923076920924E-3</v>
      </c>
      <c r="V94" s="42">
        <v>4.2999999999999705E-3</v>
      </c>
      <c r="W94" s="75"/>
    </row>
    <row r="95" spans="2:23" ht="15" customHeight="1" x14ac:dyDescent="0.25">
      <c r="B95" s="26">
        <v>2038</v>
      </c>
      <c r="C95" s="44"/>
      <c r="D95" s="76"/>
      <c r="E95" s="76">
        <f t="shared" si="20"/>
        <v>2464.7420237326478</v>
      </c>
      <c r="F95" s="76">
        <f t="shared" si="21"/>
        <v>2429.4221439940993</v>
      </c>
      <c r="G95" s="43">
        <f t="shared" si="22"/>
        <v>2394.5453256846154</v>
      </c>
      <c r="H95" s="44"/>
      <c r="I95" s="76"/>
      <c r="J95" s="76">
        <v>1628.1920558462512</v>
      </c>
      <c r="K95" s="76">
        <v>1604.8599800955162</v>
      </c>
      <c r="L95" s="43">
        <v>1581.8205877542857</v>
      </c>
      <c r="M95" s="45"/>
      <c r="N95" s="40"/>
      <c r="O95" s="40">
        <v>2.6939269230769503E-2</v>
      </c>
      <c r="P95" s="40">
        <v>2.4356384615384696E-2</v>
      </c>
      <c r="Q95" s="41">
        <v>2.1773500000000112E-2</v>
      </c>
      <c r="R95" s="46"/>
      <c r="S95" s="40"/>
      <c r="T95" s="40">
        <v>9.2769230769234046E-3</v>
      </c>
      <c r="U95" s="40">
        <v>6.738461538461582E-3</v>
      </c>
      <c r="V95" s="42">
        <v>4.1999999999999815E-3</v>
      </c>
      <c r="W95" s="75"/>
    </row>
    <row r="96" spans="2:23" ht="15" customHeight="1" x14ac:dyDescent="0.25">
      <c r="B96" s="26">
        <v>2039</v>
      </c>
      <c r="C96" s="44"/>
      <c r="D96" s="76"/>
      <c r="E96" s="76">
        <f t="shared" si="20"/>
        <v>2532.0470659669108</v>
      </c>
      <c r="F96" s="76">
        <f t="shared" si="21"/>
        <v>2488.9173374304733</v>
      </c>
      <c r="G96" s="43">
        <f t="shared" si="22"/>
        <v>2446.439313346521</v>
      </c>
      <c r="H96" s="44"/>
      <c r="I96" s="76"/>
      <c r="J96" s="76">
        <v>1643.885322353754</v>
      </c>
      <c r="K96" s="76">
        <v>1615.8841336510957</v>
      </c>
      <c r="L96" s="43">
        <v>1588.3060521640784</v>
      </c>
      <c r="M96" s="45"/>
      <c r="N96" s="40"/>
      <c r="O96" s="40">
        <v>2.7307134615384587E-2</v>
      </c>
      <c r="P96" s="40">
        <v>2.4489442307692455E-2</v>
      </c>
      <c r="Q96" s="41">
        <v>2.1671750000000101E-2</v>
      </c>
      <c r="R96" s="46"/>
      <c r="S96" s="40"/>
      <c r="T96" s="40">
        <v>9.6384615384614847E-3</v>
      </c>
      <c r="U96" s="40">
        <v>6.8692307692308496E-3</v>
      </c>
      <c r="V96" s="42">
        <v>4.0999999999999925E-3</v>
      </c>
      <c r="W96" s="75"/>
    </row>
    <row r="97" spans="2:23" ht="15" customHeight="1" x14ac:dyDescent="0.25">
      <c r="B97" s="26">
        <v>2040</v>
      </c>
      <c r="C97" s="44"/>
      <c r="D97" s="76"/>
      <c r="E97" s="76">
        <f t="shared" si="20"/>
        <v>2602.1214685175455</v>
      </c>
      <c r="F97" s="76">
        <f t="shared" si="21"/>
        <v>2550.2007045713558</v>
      </c>
      <c r="G97" s="43">
        <f t="shared" si="22"/>
        <v>2499.2090093354054</v>
      </c>
      <c r="H97" s="44"/>
      <c r="I97" s="76"/>
      <c r="J97" s="76">
        <v>1660.3241755772915</v>
      </c>
      <c r="K97" s="76">
        <v>1627.1953225866537</v>
      </c>
      <c r="L97" s="43">
        <v>1594.6592763727347</v>
      </c>
      <c r="M97" s="45"/>
      <c r="N97" s="40"/>
      <c r="O97" s="40">
        <v>2.7675000000000116E-2</v>
      </c>
      <c r="P97" s="40">
        <v>2.4622500000000214E-2</v>
      </c>
      <c r="Q97" s="41">
        <v>2.1570000000000089E-2</v>
      </c>
      <c r="R97" s="46"/>
      <c r="S97" s="40"/>
      <c r="T97" s="40">
        <v>1.0000000000000009E-2</v>
      </c>
      <c r="U97" s="40">
        <v>6.9999999999998952E-3</v>
      </c>
      <c r="V97" s="42">
        <v>4.0000000000000036E-3</v>
      </c>
      <c r="W97" s="75"/>
    </row>
    <row r="98" spans="2:23" ht="15" customHeight="1" x14ac:dyDescent="0.25">
      <c r="B98" s="26">
        <v>2041</v>
      </c>
      <c r="C98" s="44"/>
      <c r="D98" s="76"/>
      <c r="E98" s="76">
        <f t="shared" si="20"/>
        <v>2674.1351801587689</v>
      </c>
      <c r="F98" s="76">
        <f t="shared" si="21"/>
        <v>2612.9930214196634</v>
      </c>
      <c r="G98" s="43">
        <f t="shared" si="22"/>
        <v>2553.1169476667706</v>
      </c>
      <c r="H98" s="44"/>
      <c r="I98" s="76"/>
      <c r="J98" s="76">
        <v>1676.9274173330643</v>
      </c>
      <c r="K98" s="76">
        <v>1638.5856898447596</v>
      </c>
      <c r="L98" s="43">
        <v>1601.0379134782256</v>
      </c>
      <c r="M98" s="45"/>
      <c r="N98" s="40"/>
      <c r="O98" s="40">
        <v>2.7675000000000116E-2</v>
      </c>
      <c r="P98" s="40">
        <v>2.462249999999977E-2</v>
      </c>
      <c r="Q98" s="41">
        <v>2.1570000000000089E-2</v>
      </c>
      <c r="R98" s="46"/>
      <c r="S98" s="40"/>
      <c r="T98" s="40">
        <v>9.9999999999997868E-3</v>
      </c>
      <c r="U98" s="40">
        <v>6.9999999999996732E-3</v>
      </c>
      <c r="V98" s="42">
        <v>4.0000000000000036E-3</v>
      </c>
      <c r="W98" s="75"/>
    </row>
    <row r="99" spans="2:23" ht="15" customHeight="1" x14ac:dyDescent="0.25">
      <c r="B99" s="26">
        <v>2042</v>
      </c>
      <c r="C99" s="44"/>
      <c r="D99" s="76"/>
      <c r="E99" s="76">
        <f t="shared" si="20"/>
        <v>2748.1418712696632</v>
      </c>
      <c r="F99" s="76">
        <f t="shared" si="21"/>
        <v>2677.3314420895695</v>
      </c>
      <c r="G99" s="43">
        <f t="shared" si="22"/>
        <v>2608.1876802279426</v>
      </c>
      <c r="H99" s="44"/>
      <c r="I99" s="76"/>
      <c r="J99" s="76">
        <v>1693.6966915063952</v>
      </c>
      <c r="K99" s="76">
        <v>1650.055789673673</v>
      </c>
      <c r="L99" s="43">
        <v>1607.4420651321382</v>
      </c>
      <c r="M99" s="45"/>
      <c r="N99" s="40"/>
      <c r="O99" s="40">
        <v>2.7675000000000116E-2</v>
      </c>
      <c r="P99" s="40">
        <v>2.4622500000000214E-2</v>
      </c>
      <c r="Q99" s="41">
        <v>2.1569999999999867E-2</v>
      </c>
      <c r="R99" s="46"/>
      <c r="S99" s="40"/>
      <c r="T99" s="40">
        <v>1.0000000000000231E-2</v>
      </c>
      <c r="U99" s="40">
        <v>6.9999999999998952E-3</v>
      </c>
      <c r="V99" s="42">
        <v>3.9999999999997815E-3</v>
      </c>
      <c r="W99" s="75"/>
    </row>
    <row r="100" spans="2:23" ht="15" customHeight="1" x14ac:dyDescent="0.25">
      <c r="B100" s="26">
        <v>2043</v>
      </c>
      <c r="C100" s="44"/>
      <c r="D100" s="76"/>
      <c r="E100" s="76">
        <f t="shared" si="20"/>
        <v>2824.1966975570508</v>
      </c>
      <c r="F100" s="76">
        <f t="shared" si="21"/>
        <v>2743.2540355224191</v>
      </c>
      <c r="G100" s="43">
        <f t="shared" si="22"/>
        <v>2664.4462884904588</v>
      </c>
      <c r="H100" s="44"/>
      <c r="I100" s="76"/>
      <c r="J100" s="76">
        <v>1710.6336584214589</v>
      </c>
      <c r="K100" s="76">
        <v>1661.606180201388</v>
      </c>
      <c r="L100" s="43">
        <v>1613.8718333926663</v>
      </c>
      <c r="M100" s="45"/>
      <c r="N100" s="40"/>
      <c r="O100" s="40">
        <v>2.7674999999999894E-2</v>
      </c>
      <c r="P100" s="40">
        <v>2.462249999999977E-2</v>
      </c>
      <c r="Q100" s="41">
        <v>2.1569999999999867E-2</v>
      </c>
      <c r="R100" s="46"/>
      <c r="S100" s="40"/>
      <c r="T100" s="40">
        <v>9.9999999999997868E-3</v>
      </c>
      <c r="U100" s="40">
        <v>6.9999999999996732E-3</v>
      </c>
      <c r="V100" s="42">
        <v>3.9999999999997815E-3</v>
      </c>
      <c r="W100" s="75"/>
    </row>
    <row r="101" spans="2:23" ht="15" customHeight="1" x14ac:dyDescent="0.25">
      <c r="B101" s="26">
        <v>2044</v>
      </c>
      <c r="C101" s="44"/>
      <c r="D101" s="76"/>
      <c r="E101" s="76">
        <f t="shared" si="20"/>
        <v>2902.356341161943</v>
      </c>
      <c r="F101" s="76">
        <f t="shared" si="21"/>
        <v>2810.7998080120697</v>
      </c>
      <c r="G101" s="43">
        <f t="shared" si="22"/>
        <v>2721.9183949331978</v>
      </c>
      <c r="H101" s="44"/>
      <c r="I101" s="76"/>
      <c r="J101" s="76">
        <v>1727.739995005674</v>
      </c>
      <c r="K101" s="76">
        <v>1673.2374234627976</v>
      </c>
      <c r="L101" s="43">
        <v>1620.3273207262368</v>
      </c>
      <c r="M101" s="45"/>
      <c r="N101" s="40"/>
      <c r="O101" s="40">
        <v>2.7675000000000338E-2</v>
      </c>
      <c r="P101" s="40">
        <v>2.4622499999999992E-2</v>
      </c>
      <c r="Q101" s="41">
        <v>2.1569999999999867E-2</v>
      </c>
      <c r="R101" s="46"/>
      <c r="S101" s="40"/>
      <c r="T101" s="40">
        <v>1.0000000000000231E-2</v>
      </c>
      <c r="U101" s="40">
        <v>7.0000000000001172E-3</v>
      </c>
      <c r="V101" s="42">
        <v>3.9999999999997815E-3</v>
      </c>
      <c r="W101" s="75"/>
    </row>
    <row r="102" spans="2:23" ht="15" customHeight="1" x14ac:dyDescent="0.25">
      <c r="B102" s="26">
        <v>2045</v>
      </c>
      <c r="C102" s="44"/>
      <c r="D102" s="76"/>
      <c r="E102" s="76">
        <f t="shared" si="20"/>
        <v>2982.6790529036002</v>
      </c>
      <c r="F102" s="76">
        <f t="shared" si="21"/>
        <v>2880.008726284846</v>
      </c>
      <c r="G102" s="43">
        <f t="shared" si="22"/>
        <v>2780.6301747119069</v>
      </c>
      <c r="H102" s="44"/>
      <c r="I102" s="76"/>
      <c r="J102" s="76">
        <v>1745.0173949557304</v>
      </c>
      <c r="K102" s="76">
        <v>1684.9500854270364</v>
      </c>
      <c r="L102" s="43">
        <v>1626.8086300091416</v>
      </c>
      <c r="M102" s="45"/>
      <c r="N102" s="40"/>
      <c r="O102" s="40">
        <v>2.7675000000000116E-2</v>
      </c>
      <c r="P102" s="40">
        <v>2.462249999999977E-2</v>
      </c>
      <c r="Q102" s="41">
        <v>2.1570000000000089E-2</v>
      </c>
      <c r="R102" s="46"/>
      <c r="S102" s="40"/>
      <c r="T102" s="40">
        <v>1.0000000000000009E-2</v>
      </c>
      <c r="U102" s="40">
        <v>6.9999999999996732E-3</v>
      </c>
      <c r="V102" s="42">
        <v>4.0000000000000036E-3</v>
      </c>
      <c r="W102" s="75"/>
    </row>
    <row r="103" spans="2:23" ht="15" customHeight="1" x14ac:dyDescent="0.25">
      <c r="B103" s="26">
        <v>2046</v>
      </c>
      <c r="C103" s="44"/>
      <c r="D103" s="76"/>
      <c r="E103" s="76">
        <f t="shared" si="20"/>
        <v>3065.2246956927083</v>
      </c>
      <c r="F103" s="76">
        <f t="shared" si="21"/>
        <v>2950.9217411477953</v>
      </c>
      <c r="G103" s="43">
        <f t="shared" si="22"/>
        <v>2840.608367580443</v>
      </c>
      <c r="H103" s="44"/>
      <c r="I103" s="76"/>
      <c r="J103" s="76">
        <v>1762.4675689052883</v>
      </c>
      <c r="K103" s="76">
        <v>1696.7447360250262</v>
      </c>
      <c r="L103" s="43">
        <v>1633.315864529178</v>
      </c>
      <c r="M103" s="45"/>
      <c r="N103" s="40"/>
      <c r="O103" s="40">
        <v>2.7675000000000338E-2</v>
      </c>
      <c r="P103" s="40">
        <v>2.4622500000000214E-2</v>
      </c>
      <c r="Q103" s="41">
        <v>2.1570000000000089E-2</v>
      </c>
      <c r="R103" s="46"/>
      <c r="S103" s="40"/>
      <c r="T103" s="40">
        <v>1.0000000000000009E-2</v>
      </c>
      <c r="U103" s="40">
        <v>7.0000000000001172E-3</v>
      </c>
      <c r="V103" s="42">
        <v>4.0000000000000036E-3</v>
      </c>
      <c r="W103" s="75"/>
    </row>
    <row r="104" spans="2:23" ht="15" customHeight="1" x14ac:dyDescent="0.25">
      <c r="B104" s="26">
        <v>2047</v>
      </c>
      <c r="C104" s="44"/>
      <c r="D104" s="76"/>
      <c r="E104" s="76">
        <f t="shared" si="20"/>
        <v>3150.0547891460046</v>
      </c>
      <c r="F104" s="76">
        <f t="shared" si="21"/>
        <v>3023.5808117192073</v>
      </c>
      <c r="G104" s="43">
        <f t="shared" si="22"/>
        <v>2901.8802900691526</v>
      </c>
      <c r="H104" s="44"/>
      <c r="I104" s="76"/>
      <c r="J104" s="76">
        <v>1780.0922445943415</v>
      </c>
      <c r="K104" s="76">
        <v>1708.6219491772013</v>
      </c>
      <c r="L104" s="43">
        <v>1639.8491279872944</v>
      </c>
      <c r="M104" s="45"/>
      <c r="N104" s="40"/>
      <c r="O104" s="40">
        <v>2.7675000000000116E-2</v>
      </c>
      <c r="P104" s="40">
        <v>2.4622500000000214E-2</v>
      </c>
      <c r="Q104" s="41">
        <v>2.1569999999999867E-2</v>
      </c>
      <c r="R104" s="46"/>
      <c r="S104" s="40"/>
      <c r="T104" s="40">
        <v>9.9999999999997868E-3</v>
      </c>
      <c r="U104" s="40">
        <v>7.0000000000001172E-3</v>
      </c>
      <c r="V104" s="42">
        <v>3.9999999999997815E-3</v>
      </c>
      <c r="W104" s="75"/>
    </row>
    <row r="105" spans="2:23" ht="15" customHeight="1" x14ac:dyDescent="0.25">
      <c r="B105" s="26">
        <v>2048</v>
      </c>
      <c r="C105" s="44"/>
      <c r="D105" s="76"/>
      <c r="E105" s="76">
        <f t="shared" si="20"/>
        <v>3237.2325554356207</v>
      </c>
      <c r="F105" s="76">
        <f t="shared" si="21"/>
        <v>3098.0289302557635</v>
      </c>
      <c r="G105" s="43">
        <f t="shared" si="22"/>
        <v>2964.473847925944</v>
      </c>
      <c r="H105" s="44"/>
      <c r="I105" s="76"/>
      <c r="J105" s="76">
        <v>1797.8931670402849</v>
      </c>
      <c r="K105" s="76">
        <v>1720.5823028214415</v>
      </c>
      <c r="L105" s="43">
        <v>1646.4085244992432</v>
      </c>
      <c r="M105" s="45"/>
      <c r="N105" s="40"/>
      <c r="O105" s="40">
        <v>2.7675000000000116E-2</v>
      </c>
      <c r="P105" s="40">
        <v>2.4622499999999992E-2</v>
      </c>
      <c r="Q105" s="41">
        <v>2.1569999999999867E-2</v>
      </c>
      <c r="R105" s="46"/>
      <c r="S105" s="40"/>
      <c r="T105" s="40">
        <v>1.0000000000000009E-2</v>
      </c>
      <c r="U105" s="40">
        <v>7.0000000000001172E-3</v>
      </c>
      <c r="V105" s="42">
        <v>4.0000000000000036E-3</v>
      </c>
      <c r="W105" s="75"/>
    </row>
    <row r="106" spans="2:23" ht="15" customHeight="1" x14ac:dyDescent="0.25">
      <c r="B106" s="26">
        <v>2049</v>
      </c>
      <c r="C106" s="44"/>
      <c r="D106" s="76"/>
      <c r="E106" s="76">
        <f t="shared" si="20"/>
        <v>3326.8229664073019</v>
      </c>
      <c r="F106" s="76">
        <f t="shared" si="21"/>
        <v>3174.3101475909862</v>
      </c>
      <c r="G106" s="43">
        <f t="shared" si="22"/>
        <v>3028.4175488257074</v>
      </c>
      <c r="H106" s="44"/>
      <c r="I106" s="76"/>
      <c r="J106" s="76">
        <v>1815.8720987106879</v>
      </c>
      <c r="K106" s="76">
        <v>1732.6263789411917</v>
      </c>
      <c r="L106" s="43">
        <v>1652.9941585972406</v>
      </c>
      <c r="M106" s="45"/>
      <c r="N106" s="40"/>
      <c r="O106" s="40">
        <v>2.7675000000000116E-2</v>
      </c>
      <c r="P106" s="40">
        <v>2.4622499999999992E-2</v>
      </c>
      <c r="Q106" s="41">
        <v>2.1570000000000311E-2</v>
      </c>
      <c r="R106" s="46"/>
      <c r="S106" s="40"/>
      <c r="T106" s="40">
        <v>1.0000000000000009E-2</v>
      </c>
      <c r="U106" s="40">
        <v>6.9999999999996732E-3</v>
      </c>
      <c r="V106" s="42">
        <v>4.0000000000002256E-3</v>
      </c>
      <c r="W106" s="75"/>
    </row>
    <row r="107" spans="2:23" ht="15" customHeight="1" x14ac:dyDescent="0.25">
      <c r="B107" s="26">
        <v>2050</v>
      </c>
      <c r="C107" s="44"/>
      <c r="D107" s="76"/>
      <c r="E107" s="76">
        <f t="shared" si="20"/>
        <v>3418.8927920026235</v>
      </c>
      <c r="F107" s="76">
        <f t="shared" si="21"/>
        <v>3252.4695992000452</v>
      </c>
      <c r="G107" s="43">
        <f t="shared" si="22"/>
        <v>3093.740515353878</v>
      </c>
      <c r="H107" s="44"/>
      <c r="I107" s="76"/>
      <c r="J107" s="76">
        <v>1834.030819697794</v>
      </c>
      <c r="K107" s="76">
        <v>1744.7547635937797</v>
      </c>
      <c r="L107" s="43">
        <v>1659.6061352316294</v>
      </c>
      <c r="M107" s="45"/>
      <c r="N107" s="40"/>
      <c r="O107" s="40">
        <v>2.7674999999999894E-2</v>
      </c>
      <c r="P107" s="40">
        <v>2.4622499999999992E-2</v>
      </c>
      <c r="Q107" s="41">
        <v>2.1570000000000089E-2</v>
      </c>
      <c r="R107" s="46"/>
      <c r="S107" s="40"/>
      <c r="T107" s="40">
        <v>9.9999999999997868E-3</v>
      </c>
      <c r="U107" s="40">
        <v>7.0000000000001172E-3</v>
      </c>
      <c r="V107" s="42">
        <v>4.0000000000000036E-3</v>
      </c>
      <c r="W107" s="75"/>
    </row>
    <row r="108" spans="2:23" ht="15" customHeight="1" x14ac:dyDescent="0.25">
      <c r="B108" s="26">
        <v>2051</v>
      </c>
      <c r="C108" s="44"/>
      <c r="D108" s="76"/>
      <c r="E108" s="76">
        <f t="shared" si="20"/>
        <v>3513.5106500212964</v>
      </c>
      <c r="F108" s="76">
        <f t="shared" si="21"/>
        <v>3332.5535319063483</v>
      </c>
      <c r="G108" s="43">
        <f t="shared" si="22"/>
        <v>3160.4724982700614</v>
      </c>
      <c r="H108" s="44"/>
      <c r="I108" s="76"/>
      <c r="J108" s="76">
        <v>1852.3711278947721</v>
      </c>
      <c r="K108" s="76">
        <v>1756.9680469389359</v>
      </c>
      <c r="L108" s="43">
        <v>1666.2445597725557</v>
      </c>
      <c r="M108" s="45"/>
      <c r="N108" s="40"/>
      <c r="O108" s="40">
        <v>2.7675000000000116E-2</v>
      </c>
      <c r="P108" s="40">
        <v>2.4622499999999992E-2</v>
      </c>
      <c r="Q108" s="41">
        <v>2.1570000000000089E-2</v>
      </c>
      <c r="R108" s="46"/>
      <c r="S108" s="40"/>
      <c r="T108" s="40">
        <v>1.0000000000000009E-2</v>
      </c>
      <c r="U108" s="40">
        <v>6.9999999999996732E-3</v>
      </c>
      <c r="V108" s="42">
        <v>4.0000000000000036E-3</v>
      </c>
      <c r="W108" s="75"/>
    </row>
    <row r="109" spans="2:23" ht="15" customHeight="1" x14ac:dyDescent="0.25">
      <c r="B109" s="26">
        <v>2052</v>
      </c>
      <c r="C109" s="44"/>
      <c r="D109" s="76"/>
      <c r="E109" s="76">
        <f t="shared" si="20"/>
        <v>3610.7470572606362</v>
      </c>
      <c r="F109" s="76">
        <f t="shared" si="21"/>
        <v>3414.6093312457124</v>
      </c>
      <c r="G109" s="43">
        <f t="shared" si="22"/>
        <v>3228.6438900577468</v>
      </c>
      <c r="H109" s="44"/>
      <c r="I109" s="76"/>
      <c r="J109" s="76">
        <v>1870.8948391737199</v>
      </c>
      <c r="K109" s="76">
        <v>1769.2668232675085</v>
      </c>
      <c r="L109" s="43">
        <v>1672.9095380116462</v>
      </c>
      <c r="M109" s="45"/>
      <c r="N109" s="40"/>
      <c r="O109" s="40">
        <v>2.7675000000000116E-2</v>
      </c>
      <c r="P109" s="40">
        <v>2.4622499999999992E-2</v>
      </c>
      <c r="Q109" s="41">
        <v>2.1570000000000089E-2</v>
      </c>
      <c r="R109" s="46"/>
      <c r="S109" s="40"/>
      <c r="T109" s="40">
        <v>1.0000000000000231E-2</v>
      </c>
      <c r="U109" s="40">
        <v>6.9999999999998952E-3</v>
      </c>
      <c r="V109" s="42">
        <v>4.0000000000000036E-3</v>
      </c>
      <c r="W109" s="75"/>
    </row>
    <row r="110" spans="2:23" ht="15" customHeight="1" x14ac:dyDescent="0.25">
      <c r="B110" s="26">
        <v>2053</v>
      </c>
      <c r="C110" s="44"/>
      <c r="D110" s="76"/>
      <c r="E110" s="76">
        <f t="shared" si="20"/>
        <v>3710.6744820703248</v>
      </c>
      <c r="F110" s="76">
        <f t="shared" si="21"/>
        <v>3498.6855495043101</v>
      </c>
      <c r="G110" s="43">
        <f t="shared" si="22"/>
        <v>3298.2857387662925</v>
      </c>
      <c r="H110" s="44"/>
      <c r="I110" s="76"/>
      <c r="J110" s="76">
        <v>1889.6037875654572</v>
      </c>
      <c r="K110" s="76">
        <v>1781.651691030381</v>
      </c>
      <c r="L110" s="43">
        <v>1679.6011761636926</v>
      </c>
      <c r="M110" s="45"/>
      <c r="N110" s="40"/>
      <c r="O110" s="40">
        <v>2.7675000000000116E-2</v>
      </c>
      <c r="P110" s="40">
        <v>2.4622499999999992E-2</v>
      </c>
      <c r="Q110" s="41">
        <v>2.1570000000000089E-2</v>
      </c>
      <c r="R110" s="46"/>
      <c r="S110" s="40"/>
      <c r="T110" s="40">
        <v>1.0000000000000009E-2</v>
      </c>
      <c r="U110" s="40">
        <v>6.9999999999998952E-3</v>
      </c>
      <c r="V110" s="42">
        <v>4.0000000000002256E-3</v>
      </c>
      <c r="W110" s="75"/>
    </row>
    <row r="111" spans="2:23" ht="15" customHeight="1" x14ac:dyDescent="0.25">
      <c r="B111" s="26">
        <v>2054</v>
      </c>
      <c r="C111" s="44"/>
      <c r="D111" s="76"/>
      <c r="E111" s="76">
        <f t="shared" si="20"/>
        <v>3813.3673983616213</v>
      </c>
      <c r="F111" s="76">
        <f t="shared" si="21"/>
        <v>3584.8319344469801</v>
      </c>
      <c r="G111" s="43">
        <f t="shared" si="22"/>
        <v>3369.4297621514816</v>
      </c>
      <c r="H111" s="44"/>
      <c r="I111" s="76"/>
      <c r="J111" s="76">
        <v>1908.4998254411116</v>
      </c>
      <c r="K111" s="76">
        <v>1794.1232528675937</v>
      </c>
      <c r="L111" s="43">
        <v>1686.3195808683474</v>
      </c>
      <c r="M111" s="45"/>
      <c r="N111" s="40"/>
      <c r="O111" s="40">
        <v>2.7675000000000116E-2</v>
      </c>
      <c r="P111" s="40">
        <v>2.4622499999999992E-2</v>
      </c>
      <c r="Q111" s="41">
        <v>2.1570000000000089E-2</v>
      </c>
      <c r="R111" s="46"/>
      <c r="S111" s="40"/>
      <c r="T111" s="40">
        <v>1.0000000000000231E-2</v>
      </c>
      <c r="U111" s="40">
        <v>7.0000000000001172E-3</v>
      </c>
      <c r="V111" s="42">
        <v>4.0000000000000036E-3</v>
      </c>
      <c r="W111" s="75"/>
    </row>
    <row r="112" spans="2:23" ht="15" customHeight="1" x14ac:dyDescent="0.25">
      <c r="B112" s="26">
        <v>2055</v>
      </c>
      <c r="C112" s="44"/>
      <c r="D112" s="76"/>
      <c r="E112" s="76">
        <f t="shared" si="20"/>
        <v>3918.9023411112798</v>
      </c>
      <c r="F112" s="76">
        <f t="shared" si="21"/>
        <v>3673.0994587529008</v>
      </c>
      <c r="G112" s="43">
        <f t="shared" si="22"/>
        <v>3442.1083621210892</v>
      </c>
      <c r="H112" s="44"/>
      <c r="I112" s="76"/>
      <c r="J112" s="76">
        <v>1927.584823695523</v>
      </c>
      <c r="K112" s="76">
        <v>1806.6821156376668</v>
      </c>
      <c r="L112" s="43">
        <v>1693.0648591918207</v>
      </c>
      <c r="M112" s="45"/>
      <c r="N112" s="40"/>
      <c r="O112" s="40">
        <v>2.7675000000000116E-2</v>
      </c>
      <c r="P112" s="40">
        <v>2.4622499999999992E-2</v>
      </c>
      <c r="Q112" s="41">
        <v>2.1570000000000089E-2</v>
      </c>
      <c r="R112" s="46"/>
      <c r="S112" s="40"/>
      <c r="T112" s="40">
        <v>1.0000000000000009E-2</v>
      </c>
      <c r="U112" s="40">
        <v>6.9999999999998952E-3</v>
      </c>
      <c r="V112" s="42">
        <v>4.0000000000000036E-3</v>
      </c>
      <c r="W112" s="75"/>
    </row>
    <row r="113" spans="2:23" ht="15" customHeight="1" x14ac:dyDescent="0.25">
      <c r="B113" s="26">
        <v>2056</v>
      </c>
      <c r="C113" s="44"/>
      <c r="D113" s="76"/>
      <c r="E113" s="76">
        <f t="shared" si="20"/>
        <v>4027.357963401535</v>
      </c>
      <c r="F113" s="76">
        <f t="shared" si="21"/>
        <v>3763.5403501760438</v>
      </c>
      <c r="G113" s="43">
        <f t="shared" si="22"/>
        <v>3516.3546394920413</v>
      </c>
      <c r="H113" s="44"/>
      <c r="I113" s="76"/>
      <c r="J113" s="76">
        <v>1946.8606719324785</v>
      </c>
      <c r="K113" s="76">
        <v>1819.3288904471299</v>
      </c>
      <c r="L113" s="43">
        <v>1699.8371186285881</v>
      </c>
      <c r="M113" s="45"/>
      <c r="N113" s="40"/>
      <c r="O113" s="40">
        <v>2.7675000000000116E-2</v>
      </c>
      <c r="P113" s="40">
        <v>2.4622499999999992E-2</v>
      </c>
      <c r="Q113" s="41">
        <v>2.1570000000000089E-2</v>
      </c>
      <c r="R113" s="46"/>
      <c r="S113" s="40"/>
      <c r="T113" s="40">
        <v>9.9999999999997868E-3</v>
      </c>
      <c r="U113" s="40">
        <v>6.9999999999998952E-3</v>
      </c>
      <c r="V113" s="42">
        <v>3.9999999999997815E-3</v>
      </c>
      <c r="W113" s="75"/>
    </row>
    <row r="114" spans="2:23" ht="15" customHeight="1" x14ac:dyDescent="0.25">
      <c r="B114" s="26">
        <v>2057</v>
      </c>
      <c r="C114" s="44"/>
      <c r="D114" s="76"/>
      <c r="E114" s="76">
        <f t="shared" si="20"/>
        <v>4138.8150950386716</v>
      </c>
      <c r="F114" s="76">
        <f t="shared" si="21"/>
        <v>3856.2081224482536</v>
      </c>
      <c r="G114" s="43">
        <f t="shared" si="22"/>
        <v>3592.2024090658851</v>
      </c>
      <c r="H114" s="44"/>
      <c r="I114" s="76"/>
      <c r="J114" s="76">
        <v>1966.3292786518025</v>
      </c>
      <c r="K114" s="76">
        <v>1832.06419268026</v>
      </c>
      <c r="L114" s="43">
        <v>1706.6364671031024</v>
      </c>
      <c r="M114" s="45"/>
      <c r="N114" s="40"/>
      <c r="O114" s="40">
        <v>2.7674999999999894E-2</v>
      </c>
      <c r="P114" s="40">
        <v>2.4622499999999992E-2</v>
      </c>
      <c r="Q114" s="41">
        <v>2.1570000000000089E-2</v>
      </c>
      <c r="R114" s="46"/>
      <c r="S114" s="40"/>
      <c r="T114" s="40">
        <v>1.0000000000000009E-2</v>
      </c>
      <c r="U114" s="40">
        <v>6.9999999999998952E-3</v>
      </c>
      <c r="V114" s="42">
        <v>4.0000000000002256E-3</v>
      </c>
      <c r="W114" s="75"/>
    </row>
    <row r="115" spans="2:23" ht="15" customHeight="1" x14ac:dyDescent="0.25">
      <c r="B115" s="26">
        <v>2058</v>
      </c>
      <c r="C115" s="44"/>
      <c r="D115" s="76"/>
      <c r="E115" s="76">
        <f t="shared" si="20"/>
        <v>4253.3568027938663</v>
      </c>
      <c r="F115" s="76">
        <f t="shared" si="21"/>
        <v>3951.1576069432358</v>
      </c>
      <c r="G115" s="43">
        <f t="shared" si="22"/>
        <v>3669.6862150294364</v>
      </c>
      <c r="H115" s="44"/>
      <c r="I115" s="76"/>
      <c r="J115" s="76">
        <v>1985.9925714383205</v>
      </c>
      <c r="K115" s="76">
        <v>1844.8886420290216</v>
      </c>
      <c r="L115" s="43">
        <v>1713.4630129715149</v>
      </c>
      <c r="M115" s="45"/>
      <c r="N115" s="40"/>
      <c r="O115" s="40">
        <v>2.7674999999999894E-2</v>
      </c>
      <c r="P115" s="40">
        <v>2.4622499999999992E-2</v>
      </c>
      <c r="Q115" s="41">
        <v>2.1570000000000089E-2</v>
      </c>
      <c r="R115" s="46"/>
      <c r="S115" s="40"/>
      <c r="T115" s="40">
        <v>1.0000000000000009E-2</v>
      </c>
      <c r="U115" s="40">
        <v>6.9999999999996732E-3</v>
      </c>
      <c r="V115" s="42">
        <v>4.0000000000000036E-3</v>
      </c>
      <c r="W115" s="75"/>
    </row>
    <row r="116" spans="2:23" ht="15" customHeight="1" x14ac:dyDescent="0.25">
      <c r="B116" s="26">
        <v>2059</v>
      </c>
      <c r="C116" s="44"/>
      <c r="D116" s="76"/>
      <c r="E116" s="76">
        <f t="shared" si="20"/>
        <v>4371.0684523111868</v>
      </c>
      <c r="F116" s="76">
        <f t="shared" si="21"/>
        <v>4048.4449851201948</v>
      </c>
      <c r="G116" s="43">
        <f t="shared" si="22"/>
        <v>3748.8413466876218</v>
      </c>
      <c r="H116" s="44"/>
      <c r="I116" s="76"/>
      <c r="J116" s="76">
        <v>2005.8524971527036</v>
      </c>
      <c r="K116" s="76">
        <v>1857.8028625232243</v>
      </c>
      <c r="L116" s="43">
        <v>1720.3168650234009</v>
      </c>
      <c r="M116" s="45"/>
      <c r="N116" s="40"/>
      <c r="O116" s="40">
        <v>2.7675000000000116E-2</v>
      </c>
      <c r="P116" s="40">
        <v>2.462249999999977E-2</v>
      </c>
      <c r="Q116" s="41">
        <v>2.1570000000000089E-2</v>
      </c>
      <c r="R116" s="46"/>
      <c r="S116" s="40"/>
      <c r="T116" s="40">
        <v>1.0000000000000009E-2</v>
      </c>
      <c r="U116" s="40">
        <v>6.9999999999998952E-3</v>
      </c>
      <c r="V116" s="42">
        <v>4.0000000000000036E-3</v>
      </c>
      <c r="W116" s="75"/>
    </row>
    <row r="117" spans="2:23" ht="15" customHeight="1" x14ac:dyDescent="0.25">
      <c r="B117" s="26">
        <v>2060</v>
      </c>
      <c r="C117" s="44"/>
      <c r="D117" s="76"/>
      <c r="E117" s="76">
        <f t="shared" si="20"/>
        <v>4492.0377717288993</v>
      </c>
      <c r="F117" s="76">
        <f t="shared" si="21"/>
        <v>4148.1278217663166</v>
      </c>
      <c r="G117" s="43">
        <f t="shared" si="22"/>
        <v>3829.7038545356741</v>
      </c>
      <c r="H117" s="44"/>
      <c r="I117" s="76"/>
      <c r="J117" s="76">
        <v>2025.9110221242306</v>
      </c>
      <c r="K117" s="76">
        <v>1870.8074825608865</v>
      </c>
      <c r="L117" s="43">
        <v>1727.1981324834946</v>
      </c>
      <c r="M117" s="45"/>
      <c r="N117" s="40"/>
      <c r="O117" s="40">
        <v>2.7675000000000116E-2</v>
      </c>
      <c r="P117" s="40">
        <v>2.4622499999999992E-2</v>
      </c>
      <c r="Q117" s="41">
        <v>2.1570000000000089E-2</v>
      </c>
      <c r="R117" s="46"/>
      <c r="S117" s="40"/>
      <c r="T117" s="40">
        <v>1.0000000000000009E-2</v>
      </c>
      <c r="U117" s="40">
        <v>6.9999999999998952E-3</v>
      </c>
      <c r="V117" s="42">
        <v>4.0000000000000036E-3</v>
      </c>
      <c r="W117" s="75"/>
    </row>
    <row r="118" spans="2:23" ht="15" customHeight="1" x14ac:dyDescent="0.25">
      <c r="B118" s="26">
        <v>2061</v>
      </c>
      <c r="C118" s="44"/>
      <c r="D118" s="76"/>
      <c r="E118" s="76">
        <f t="shared" si="20"/>
        <v>4616.354917061497</v>
      </c>
      <c r="F118" s="76">
        <f t="shared" si="21"/>
        <v>4250.2650990577567</v>
      </c>
      <c r="G118" s="43">
        <f t="shared" si="22"/>
        <v>3912.3105666780079</v>
      </c>
      <c r="H118" s="44"/>
      <c r="I118" s="76"/>
      <c r="J118" s="76">
        <v>2046.1701323454729</v>
      </c>
      <c r="K118" s="76">
        <v>1883.9031349388124</v>
      </c>
      <c r="L118" s="43">
        <v>1734.1069250134283</v>
      </c>
      <c r="M118" s="45"/>
      <c r="N118" s="40"/>
      <c r="O118" s="40">
        <v>2.7675000000000116E-2</v>
      </c>
      <c r="P118" s="40">
        <v>2.462249999999977E-2</v>
      </c>
      <c r="Q118" s="41">
        <v>2.1569999999999867E-2</v>
      </c>
      <c r="R118" s="46"/>
      <c r="S118" s="40"/>
      <c r="T118" s="40">
        <v>1.0000000000000231E-2</v>
      </c>
      <c r="U118" s="40">
        <v>6.9999999999998952E-3</v>
      </c>
      <c r="V118" s="42">
        <v>3.9999999999997815E-3</v>
      </c>
    </row>
    <row r="119" spans="2:23" ht="15" customHeight="1" x14ac:dyDescent="0.25">
      <c r="B119" s="26">
        <v>2062</v>
      </c>
      <c r="C119" s="44"/>
      <c r="D119" s="76"/>
      <c r="E119" s="76">
        <f t="shared" si="20"/>
        <v>4744.1125393911743</v>
      </c>
      <c r="F119" s="76">
        <f t="shared" si="21"/>
        <v>4354.9172514593065</v>
      </c>
      <c r="G119" s="43">
        <f t="shared" si="22"/>
        <v>3996.699105601253</v>
      </c>
      <c r="H119" s="44"/>
      <c r="I119" s="76"/>
      <c r="J119" s="76">
        <v>2066.6318336689278</v>
      </c>
      <c r="K119" s="76">
        <v>1897.0904568833839</v>
      </c>
      <c r="L119" s="43">
        <v>1741.0433527134819</v>
      </c>
      <c r="M119" s="45"/>
      <c r="N119" s="40"/>
      <c r="O119" s="40">
        <v>2.7675000000000116E-2</v>
      </c>
      <c r="P119" s="40">
        <v>2.4622499999999992E-2</v>
      </c>
      <c r="Q119" s="41">
        <v>2.1570000000000089E-2</v>
      </c>
      <c r="R119" s="46"/>
      <c r="S119" s="40"/>
      <c r="T119" s="40">
        <v>1.0000000000000009E-2</v>
      </c>
      <c r="U119" s="40">
        <v>6.9999999999998952E-3</v>
      </c>
      <c r="V119" s="42">
        <v>4.0000000000000036E-3</v>
      </c>
    </row>
    <row r="120" spans="2:23" ht="15" customHeight="1" x14ac:dyDescent="0.25">
      <c r="B120" s="26">
        <v>2063</v>
      </c>
      <c r="C120" s="44"/>
      <c r="D120" s="76"/>
      <c r="E120" s="76">
        <f t="shared" si="20"/>
        <v>4875.4058539188254</v>
      </c>
      <c r="F120" s="76">
        <f t="shared" si="21"/>
        <v>4462.1462014833633</v>
      </c>
      <c r="G120" s="43">
        <f t="shared" si="22"/>
        <v>4082.9079053090722</v>
      </c>
      <c r="H120" s="44"/>
      <c r="I120" s="76"/>
      <c r="J120" s="76">
        <v>2087.2981520056169</v>
      </c>
      <c r="K120" s="76">
        <v>1910.3700900815675</v>
      </c>
      <c r="L120" s="43">
        <v>1748.007526124336</v>
      </c>
      <c r="M120" s="45"/>
      <c r="N120" s="40"/>
      <c r="O120" s="40">
        <v>2.7675000000000116E-2</v>
      </c>
      <c r="P120" s="40">
        <v>2.4622499999999992E-2</v>
      </c>
      <c r="Q120" s="41">
        <v>2.1570000000000089E-2</v>
      </c>
      <c r="R120" s="46"/>
      <c r="S120" s="40"/>
      <c r="T120" s="40">
        <v>1.0000000000000009E-2</v>
      </c>
      <c r="U120" s="40">
        <v>6.9999999999998952E-3</v>
      </c>
      <c r="V120" s="42">
        <v>4.0000000000000036E-3</v>
      </c>
    </row>
    <row r="121" spans="2:23" ht="15" customHeight="1" x14ac:dyDescent="0.25">
      <c r="B121" s="26">
        <v>2064</v>
      </c>
      <c r="C121" s="44"/>
      <c r="D121" s="76"/>
      <c r="E121" s="76">
        <f t="shared" si="20"/>
        <v>5010.3327109260299</v>
      </c>
      <c r="F121" s="76">
        <f t="shared" si="21"/>
        <v>4572.0153963293869</v>
      </c>
      <c r="G121" s="43">
        <f t="shared" si="22"/>
        <v>4170.9762288265892</v>
      </c>
      <c r="H121" s="44"/>
      <c r="I121" s="76"/>
      <c r="J121" s="76">
        <v>2108.1711335256732</v>
      </c>
      <c r="K121" s="76">
        <v>1923.7426807121381</v>
      </c>
      <c r="L121" s="43">
        <v>1754.9995562288332</v>
      </c>
      <c r="M121" s="45"/>
      <c r="N121" s="40"/>
      <c r="O121" s="40">
        <v>2.7675000000000116E-2</v>
      </c>
      <c r="P121" s="40">
        <v>2.4622499999999992E-2</v>
      </c>
      <c r="Q121" s="41">
        <v>2.1570000000000089E-2</v>
      </c>
      <c r="R121" s="46"/>
      <c r="S121" s="40"/>
      <c r="T121" s="40">
        <v>9.9999999999997868E-3</v>
      </c>
      <c r="U121" s="40">
        <v>6.9999999999998952E-3</v>
      </c>
      <c r="V121" s="42">
        <v>4.0000000000000036E-3</v>
      </c>
    </row>
    <row r="122" spans="2:23" ht="15" customHeight="1" x14ac:dyDescent="0.25">
      <c r="B122" s="26">
        <v>2065</v>
      </c>
      <c r="C122" s="44"/>
      <c r="D122" s="76"/>
      <c r="E122" s="76">
        <f t="shared" si="20"/>
        <v>5148.9936687009085</v>
      </c>
      <c r="F122" s="76">
        <f t="shared" si="21"/>
        <v>4684.5898454255075</v>
      </c>
      <c r="G122" s="43">
        <f t="shared" si="22"/>
        <v>4260.944186082379</v>
      </c>
      <c r="H122" s="44"/>
      <c r="I122" s="76"/>
      <c r="J122" s="76">
        <v>2129.2528448609305</v>
      </c>
      <c r="K122" s="76">
        <v>1937.208879477123</v>
      </c>
      <c r="L122" s="43">
        <v>1762.0195544537487</v>
      </c>
      <c r="M122" s="45"/>
      <c r="N122" s="40"/>
      <c r="O122" s="40">
        <v>2.7675000000000116E-2</v>
      </c>
      <c r="P122" s="40">
        <v>2.4622499999999992E-2</v>
      </c>
      <c r="Q122" s="41">
        <v>2.1570000000000089E-2</v>
      </c>
      <c r="R122" s="46"/>
      <c r="S122" s="40"/>
      <c r="T122" s="40">
        <v>1.0000000000000231E-2</v>
      </c>
      <c r="U122" s="40">
        <v>7.0000000000001172E-3</v>
      </c>
      <c r="V122" s="42">
        <v>4.0000000000000036E-3</v>
      </c>
    </row>
    <row r="123" spans="2:23" ht="15" customHeight="1" x14ac:dyDescent="0.25">
      <c r="B123" s="26">
        <v>2066</v>
      </c>
      <c r="C123" s="44"/>
      <c r="D123" s="76"/>
      <c r="E123" s="76">
        <f t="shared" si="20"/>
        <v>5291.4920684822064</v>
      </c>
      <c r="F123" s="76">
        <f t="shared" si="21"/>
        <v>4799.9361588944967</v>
      </c>
      <c r="G123" s="43">
        <f t="shared" si="22"/>
        <v>4352.8527521761762</v>
      </c>
      <c r="H123" s="44"/>
      <c r="I123" s="76"/>
      <c r="J123" s="76">
        <v>2150.5453733095396</v>
      </c>
      <c r="K123" s="76">
        <v>1950.7693416334625</v>
      </c>
      <c r="L123" s="43">
        <v>1769.0676326715636</v>
      </c>
      <c r="M123" s="45"/>
      <c r="N123" s="40"/>
      <c r="O123" s="40">
        <v>2.7675000000000116E-2</v>
      </c>
      <c r="P123" s="40">
        <v>2.4622499999999992E-2</v>
      </c>
      <c r="Q123" s="41">
        <v>2.1570000000000089E-2</v>
      </c>
      <c r="R123" s="46"/>
      <c r="S123" s="40"/>
      <c r="T123" s="40">
        <v>9.9999999999997868E-3</v>
      </c>
      <c r="U123" s="40">
        <v>6.9999999999998952E-3</v>
      </c>
      <c r="V123" s="42">
        <v>4.0000000000000036E-3</v>
      </c>
    </row>
    <row r="124" spans="2:23" ht="15" customHeight="1" x14ac:dyDescent="0.25">
      <c r="B124" s="26">
        <v>2067</v>
      </c>
      <c r="C124" s="44"/>
      <c r="D124" s="76"/>
      <c r="E124" s="76">
        <f t="shared" si="20"/>
        <v>5437.9341114774525</v>
      </c>
      <c r="F124" s="76">
        <f t="shared" si="21"/>
        <v>4918.1225869668779</v>
      </c>
      <c r="G124" s="43">
        <f t="shared" si="22"/>
        <v>4446.7437860406171</v>
      </c>
      <c r="H124" s="44"/>
      <c r="I124" s="76"/>
      <c r="J124" s="76">
        <v>2172.0508270426349</v>
      </c>
      <c r="K124" s="76">
        <v>1964.424727024897</v>
      </c>
      <c r="L124" s="43">
        <v>1776.1439032022499</v>
      </c>
      <c r="M124" s="45"/>
      <c r="N124" s="40"/>
      <c r="O124" s="40">
        <v>2.7675000000000116E-2</v>
      </c>
      <c r="P124" s="40">
        <v>2.4622500000000214E-2</v>
      </c>
      <c r="Q124" s="41">
        <v>2.1570000000000089E-2</v>
      </c>
      <c r="R124" s="46"/>
      <c r="S124" s="40"/>
      <c r="T124" s="40">
        <v>9.9999999999997868E-3</v>
      </c>
      <c r="U124" s="40">
        <v>6.9999999999998952E-3</v>
      </c>
      <c r="V124" s="42">
        <v>4.0000000000000036E-3</v>
      </c>
    </row>
    <row r="125" spans="2:23" ht="15" customHeight="1" x14ac:dyDescent="0.25">
      <c r="B125" s="26">
        <v>2068</v>
      </c>
      <c r="C125" s="44"/>
      <c r="D125" s="76"/>
      <c r="E125" s="76">
        <f t="shared" si="20"/>
        <v>5588.4289380125902</v>
      </c>
      <c r="F125" s="76">
        <f t="shared" si="21"/>
        <v>5039.2190603644694</v>
      </c>
      <c r="G125" s="43">
        <f t="shared" si="22"/>
        <v>4542.6600495055136</v>
      </c>
      <c r="H125" s="44"/>
      <c r="I125" s="76"/>
      <c r="J125" s="76">
        <v>2193.7713353130612</v>
      </c>
      <c r="K125" s="76">
        <v>1978.1757001140713</v>
      </c>
      <c r="L125" s="43">
        <v>1783.2484788150589</v>
      </c>
      <c r="M125" s="45"/>
      <c r="N125" s="40"/>
      <c r="O125" s="40">
        <v>2.7674999999999894E-2</v>
      </c>
      <c r="P125" s="40">
        <v>2.4622499999999992E-2</v>
      </c>
      <c r="Q125" s="41">
        <v>2.1570000000000089E-2</v>
      </c>
      <c r="R125" s="46"/>
      <c r="S125" s="40"/>
      <c r="T125" s="40">
        <v>9.9999999999997868E-3</v>
      </c>
      <c r="U125" s="40">
        <v>7.0000000000001172E-3</v>
      </c>
      <c r="V125" s="42">
        <v>3.9999999999997815E-3</v>
      </c>
    </row>
    <row r="126" spans="2:23" ht="15" customHeight="1" x14ac:dyDescent="0.25">
      <c r="B126" s="26">
        <v>2069</v>
      </c>
      <c r="C126" s="44"/>
      <c r="D126" s="76"/>
      <c r="E126" s="76">
        <f t="shared" si="20"/>
        <v>5743.0887088720892</v>
      </c>
      <c r="F126" s="76">
        <f t="shared" si="21"/>
        <v>5163.2972316782934</v>
      </c>
      <c r="G126" s="43">
        <f t="shared" si="22"/>
        <v>4640.6452267733475</v>
      </c>
      <c r="H126" s="44"/>
      <c r="I126" s="76"/>
      <c r="J126" s="76">
        <v>2215.7090486661918</v>
      </c>
      <c r="K126" s="76">
        <v>1992.0229300148694</v>
      </c>
      <c r="L126" s="43">
        <v>1790.3814727303193</v>
      </c>
      <c r="M126" s="45"/>
      <c r="N126" s="40"/>
      <c r="O126" s="40">
        <v>2.7675000000000116E-2</v>
      </c>
      <c r="P126" s="40">
        <v>2.4622499999999992E-2</v>
      </c>
      <c r="Q126" s="41">
        <v>2.1570000000000089E-2</v>
      </c>
      <c r="R126" s="46"/>
      <c r="S126" s="40"/>
      <c r="T126" s="40">
        <v>1.0000000000000231E-2</v>
      </c>
      <c r="U126" s="40">
        <v>6.9999999999998952E-3</v>
      </c>
      <c r="V126" s="42">
        <v>4.0000000000002256E-3</v>
      </c>
    </row>
    <row r="127" spans="2:23" ht="15" customHeight="1" thickBot="1" x14ac:dyDescent="0.3">
      <c r="B127" s="31">
        <v>2070</v>
      </c>
      <c r="C127" s="47"/>
      <c r="D127" s="77"/>
      <c r="E127" s="77">
        <f t="shared" si="20"/>
        <v>5902.0286888901264</v>
      </c>
      <c r="F127" s="77">
        <f t="shared" si="21"/>
        <v>5290.4305177652923</v>
      </c>
      <c r="G127" s="48">
        <f t="shared" si="22"/>
        <v>4740.7439443148487</v>
      </c>
      <c r="H127" s="47"/>
      <c r="I127" s="77"/>
      <c r="J127" s="77">
        <v>2237.8661391528544</v>
      </c>
      <c r="K127" s="77">
        <v>2005.9670905249734</v>
      </c>
      <c r="L127" s="48">
        <v>1797.5429986212403</v>
      </c>
      <c r="M127" s="49"/>
      <c r="N127" s="50"/>
      <c r="O127" s="50">
        <v>2.7675000000000338E-2</v>
      </c>
      <c r="P127" s="50">
        <v>2.4622499999999992E-2</v>
      </c>
      <c r="Q127" s="51">
        <v>2.1570000000000089E-2</v>
      </c>
      <c r="R127" s="52"/>
      <c r="S127" s="50"/>
      <c r="T127" s="50">
        <v>1.0000000000000231E-2</v>
      </c>
      <c r="U127" s="50">
        <v>6.9999999999998952E-3</v>
      </c>
      <c r="V127" s="53">
        <v>4.0000000000000036E-3</v>
      </c>
    </row>
    <row r="128" spans="2:23" x14ac:dyDescent="0.25">
      <c r="B128" s="54"/>
      <c r="D128" s="1" t="s">
        <v>127</v>
      </c>
    </row>
    <row r="129" spans="2:2" x14ac:dyDescent="0.25">
      <c r="B129" s="54"/>
    </row>
    <row r="130" spans="2:2" x14ac:dyDescent="0.25">
      <c r="B130" s="54"/>
    </row>
    <row r="131" spans="2:2" x14ac:dyDescent="0.25">
      <c r="B131" s="54"/>
    </row>
    <row r="132" spans="2:2" x14ac:dyDescent="0.25">
      <c r="B132" s="54"/>
    </row>
    <row r="133" spans="2:2" x14ac:dyDescent="0.25">
      <c r="B133" s="54"/>
    </row>
    <row r="134" spans="2:2" x14ac:dyDescent="0.25">
      <c r="B134" s="54"/>
    </row>
    <row r="135" spans="2:2" x14ac:dyDescent="0.25">
      <c r="B135" s="54"/>
    </row>
    <row r="136" spans="2:2" x14ac:dyDescent="0.25">
      <c r="B136" s="54"/>
    </row>
    <row r="137" spans="2:2" x14ac:dyDescent="0.25">
      <c r="B137" s="54"/>
    </row>
    <row r="138" spans="2:2" x14ac:dyDescent="0.25">
      <c r="B138" s="54"/>
    </row>
    <row r="139" spans="2:2" x14ac:dyDescent="0.25">
      <c r="B139" s="54"/>
    </row>
    <row r="140" spans="2:2" x14ac:dyDescent="0.25">
      <c r="B140" s="54"/>
    </row>
    <row r="141" spans="2:2" x14ac:dyDescent="0.25">
      <c r="B141" s="54"/>
    </row>
    <row r="142" spans="2:2" x14ac:dyDescent="0.25">
      <c r="B142" s="54"/>
    </row>
  </sheetData>
  <mergeCells count="5">
    <mergeCell ref="B4:B5"/>
    <mergeCell ref="C4:G4"/>
    <mergeCell ref="H4:L4"/>
    <mergeCell ref="M4:Q4"/>
    <mergeCell ref="R4:V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X119"/>
  <sheetViews>
    <sheetView tabSelected="1" topLeftCell="A45" workbookViewId="0">
      <selection activeCell="B57" sqref="B57"/>
    </sheetView>
  </sheetViews>
  <sheetFormatPr baseColWidth="10" defaultColWidth="11.42578125" defaultRowHeight="15" x14ac:dyDescent="0.25"/>
  <cols>
    <col min="1" max="1" width="1.85546875" style="1" customWidth="1"/>
    <col min="2" max="2" width="9.7109375" style="1" customWidth="1"/>
    <col min="3" max="12" width="13" style="1" customWidth="1"/>
    <col min="13" max="16384" width="11.42578125" style="1"/>
  </cols>
  <sheetData>
    <row r="1" spans="2:23" x14ac:dyDescent="0.25">
      <c r="B1" s="8" t="s">
        <v>8</v>
      </c>
    </row>
    <row r="2" spans="2:23" x14ac:dyDescent="0.25">
      <c r="B2" s="1" t="s">
        <v>0</v>
      </c>
    </row>
    <row r="3" spans="2:23" ht="15.75" thickBot="1" x14ac:dyDescent="0.3"/>
    <row r="4" spans="2:23" ht="19.5" customHeight="1" x14ac:dyDescent="0.25">
      <c r="B4" s="515" t="s">
        <v>1</v>
      </c>
      <c r="C4" s="517" t="s">
        <v>128</v>
      </c>
      <c r="D4" s="518"/>
      <c r="E4" s="518"/>
      <c r="F4" s="518"/>
      <c r="G4" s="519"/>
      <c r="H4" s="517" t="s">
        <v>42</v>
      </c>
      <c r="I4" s="511"/>
      <c r="J4" s="518"/>
      <c r="K4" s="518"/>
      <c r="L4" s="519"/>
      <c r="M4" s="517" t="s">
        <v>2</v>
      </c>
      <c r="N4" s="511"/>
      <c r="O4" s="518"/>
      <c r="P4" s="518"/>
      <c r="Q4" s="519"/>
      <c r="R4" s="511" t="s">
        <v>3</v>
      </c>
      <c r="S4" s="511"/>
      <c r="T4" s="518"/>
      <c r="U4" s="518"/>
      <c r="V4" s="520"/>
    </row>
    <row r="5" spans="2:23" ht="19.5" customHeight="1" thickBot="1" x14ac:dyDescent="0.3">
      <c r="B5" s="516"/>
      <c r="C5" s="2"/>
      <c r="D5" s="3"/>
      <c r="E5" s="3" t="s">
        <v>4</v>
      </c>
      <c r="F5" s="3" t="s">
        <v>64</v>
      </c>
      <c r="G5" s="4" t="s">
        <v>121</v>
      </c>
      <c r="H5" s="2"/>
      <c r="I5" s="5"/>
      <c r="J5" s="3" t="s">
        <v>4</v>
      </c>
      <c r="K5" s="3" t="s">
        <v>64</v>
      </c>
      <c r="L5" s="4" t="s">
        <v>121</v>
      </c>
      <c r="M5" s="2"/>
      <c r="N5" s="5"/>
      <c r="O5" s="3" t="s">
        <v>4</v>
      </c>
      <c r="P5" s="3" t="s">
        <v>64</v>
      </c>
      <c r="Q5" s="4" t="s">
        <v>121</v>
      </c>
      <c r="R5" s="5"/>
      <c r="S5" s="5"/>
      <c r="T5" s="3" t="s">
        <v>4</v>
      </c>
      <c r="U5" s="3" t="s">
        <v>64</v>
      </c>
      <c r="V5" s="6" t="s">
        <v>121</v>
      </c>
    </row>
    <row r="6" spans="2:23" ht="15" customHeight="1" x14ac:dyDescent="0.25">
      <c r="B6" s="18">
        <v>1972</v>
      </c>
      <c r="C6" s="33"/>
      <c r="D6" s="72"/>
      <c r="E6" s="72">
        <v>1220.7873381944244</v>
      </c>
      <c r="F6" s="72">
        <v>1220.7873381944244</v>
      </c>
      <c r="G6" s="34">
        <v>1220.7873381944244</v>
      </c>
      <c r="H6" s="73"/>
      <c r="I6" s="310"/>
      <c r="J6" s="72">
        <v>24607.339142921013</v>
      </c>
      <c r="K6" s="72">
        <v>24607.339142921013</v>
      </c>
      <c r="L6" s="34">
        <v>24607.339142921013</v>
      </c>
      <c r="M6" s="35"/>
      <c r="N6" s="38"/>
      <c r="O6" s="36"/>
      <c r="P6" s="36"/>
      <c r="Q6" s="37"/>
      <c r="R6" s="38"/>
      <c r="S6" s="38"/>
      <c r="T6" s="36"/>
      <c r="U6" s="36"/>
      <c r="V6" s="39"/>
      <c r="W6" s="71"/>
    </row>
    <row r="7" spans="2:23" ht="15" customHeight="1" x14ac:dyDescent="0.25">
      <c r="B7" s="18">
        <v>1973</v>
      </c>
      <c r="C7" s="33"/>
      <c r="D7" s="72"/>
      <c r="E7" s="72">
        <v>1363.4796183286408</v>
      </c>
      <c r="F7" s="72">
        <v>1363.4796183286408</v>
      </c>
      <c r="G7" s="34">
        <v>1363.4796183286408</v>
      </c>
      <c r="H7" s="73"/>
      <c r="I7" s="310"/>
      <c r="J7" s="72">
        <v>24971.36895140096</v>
      </c>
      <c r="K7" s="72">
        <v>24971.36895140096</v>
      </c>
      <c r="L7" s="34">
        <v>24971.36895140096</v>
      </c>
      <c r="M7" s="35"/>
      <c r="N7" s="38"/>
      <c r="O7" s="36">
        <f t="shared" ref="O7:Q7" si="0">E7/E6-1</f>
        <v>0.11688545225678859</v>
      </c>
      <c r="P7" s="36">
        <f t="shared" si="0"/>
        <v>0.11688545225678859</v>
      </c>
      <c r="Q7" s="37">
        <f t="shared" si="0"/>
        <v>0.11688545225678859</v>
      </c>
      <c r="R7" s="38"/>
      <c r="S7" s="38"/>
      <c r="T7" s="36">
        <f t="shared" ref="T7" si="1">J7/J6-1</f>
        <v>1.4793546200409402E-2</v>
      </c>
      <c r="U7" s="36">
        <f t="shared" ref="U7" si="2">K7/K6-1</f>
        <v>1.4793546200409402E-2</v>
      </c>
      <c r="V7" s="39">
        <f t="shared" ref="V7" si="3">L7/L6-1</f>
        <v>1.4793546200409402E-2</v>
      </c>
      <c r="W7" s="71"/>
    </row>
    <row r="8" spans="2:23" ht="15" customHeight="1" x14ac:dyDescent="0.25">
      <c r="B8" s="18">
        <v>1974</v>
      </c>
      <c r="C8" s="33"/>
      <c r="D8" s="72"/>
      <c r="E8" s="72">
        <v>1648.8641785970729</v>
      </c>
      <c r="F8" s="72">
        <v>1648.8641785970729</v>
      </c>
      <c r="G8" s="34">
        <v>1648.8641785970729</v>
      </c>
      <c r="H8" s="73"/>
      <c r="I8" s="310"/>
      <c r="J8" s="72">
        <v>26013.104474307842</v>
      </c>
      <c r="K8" s="72">
        <v>26013.104474307842</v>
      </c>
      <c r="L8" s="34">
        <v>26013.104474307842</v>
      </c>
      <c r="M8" s="35"/>
      <c r="N8" s="38"/>
      <c r="O8" s="36">
        <f t="shared" ref="O8:O58" si="4">E8/E7-1</f>
        <v>0.20930606987602629</v>
      </c>
      <c r="P8" s="36">
        <f t="shared" ref="P8:P58" si="5">F8/F7-1</f>
        <v>0.20930606987602629</v>
      </c>
      <c r="Q8" s="37">
        <f t="shared" ref="Q8:Q58" si="6">G8/G7-1</f>
        <v>0.20930606987602629</v>
      </c>
      <c r="R8" s="38"/>
      <c r="S8" s="38"/>
      <c r="T8" s="36">
        <f t="shared" ref="T8:T58" si="7">J8/J7-1</f>
        <v>4.1717197200293654E-2</v>
      </c>
      <c r="U8" s="36">
        <f t="shared" ref="U8:U58" si="8">K8/K7-1</f>
        <v>4.1717197200293654E-2</v>
      </c>
      <c r="V8" s="39">
        <f t="shared" ref="V8:V58" si="9">L8/L7-1</f>
        <v>4.1717197200293654E-2</v>
      </c>
      <c r="W8" s="71"/>
    </row>
    <row r="9" spans="2:23" ht="15" customHeight="1" x14ac:dyDescent="0.25">
      <c r="B9" s="18">
        <v>1975</v>
      </c>
      <c r="C9" s="33"/>
      <c r="D9" s="72"/>
      <c r="E9" s="72">
        <v>2029.3586317395802</v>
      </c>
      <c r="F9" s="72">
        <v>2029.3586317395802</v>
      </c>
      <c r="G9" s="34">
        <v>2029.3586317395802</v>
      </c>
      <c r="H9" s="73"/>
      <c r="I9" s="310"/>
      <c r="J9" s="72">
        <v>28593.691663526184</v>
      </c>
      <c r="K9" s="72">
        <v>28593.691663526184</v>
      </c>
      <c r="L9" s="34">
        <v>28593.691663526184</v>
      </c>
      <c r="M9" s="35"/>
      <c r="N9" s="38"/>
      <c r="O9" s="36">
        <f t="shared" si="4"/>
        <v>0.23076154972706675</v>
      </c>
      <c r="P9" s="36">
        <f t="shared" si="5"/>
        <v>0.23076154972706675</v>
      </c>
      <c r="Q9" s="37">
        <f t="shared" si="6"/>
        <v>0.23076154972706675</v>
      </c>
      <c r="R9" s="38"/>
      <c r="S9" s="38"/>
      <c r="T9" s="36">
        <f t="shared" si="7"/>
        <v>9.9203353131768202E-2</v>
      </c>
      <c r="U9" s="36">
        <f t="shared" si="8"/>
        <v>9.9203353131768202E-2</v>
      </c>
      <c r="V9" s="39">
        <f t="shared" si="9"/>
        <v>9.9203353131768202E-2</v>
      </c>
      <c r="W9" s="71"/>
    </row>
    <row r="10" spans="2:23" ht="15" customHeight="1" x14ac:dyDescent="0.25">
      <c r="B10" s="18">
        <v>1976</v>
      </c>
      <c r="C10" s="33"/>
      <c r="D10" s="72"/>
      <c r="E10" s="72">
        <v>2394.0105830107768</v>
      </c>
      <c r="F10" s="72">
        <v>2394.0105830107768</v>
      </c>
      <c r="G10" s="34">
        <v>2394.0105830107768</v>
      </c>
      <c r="H10" s="73"/>
      <c r="I10" s="310"/>
      <c r="J10" s="72">
        <v>34310.726781977057</v>
      </c>
      <c r="K10" s="72">
        <v>34310.726781977057</v>
      </c>
      <c r="L10" s="34">
        <v>34310.726781977057</v>
      </c>
      <c r="M10" s="35"/>
      <c r="N10" s="38"/>
      <c r="O10" s="36">
        <f t="shared" si="4"/>
        <v>0.17968827469327797</v>
      </c>
      <c r="P10" s="36">
        <f t="shared" si="5"/>
        <v>0.17968827469327797</v>
      </c>
      <c r="Q10" s="37">
        <f t="shared" si="6"/>
        <v>0.17968827469327797</v>
      </c>
      <c r="R10" s="38"/>
      <c r="S10" s="38"/>
      <c r="T10" s="36">
        <f t="shared" si="7"/>
        <v>0.19994043391548022</v>
      </c>
      <c r="U10" s="36">
        <f t="shared" si="8"/>
        <v>0.19994043391548022</v>
      </c>
      <c r="V10" s="39">
        <f t="shared" si="9"/>
        <v>0.19994043391548022</v>
      </c>
      <c r="W10" s="71"/>
    </row>
    <row r="11" spans="2:23" ht="15" customHeight="1" x14ac:dyDescent="0.25">
      <c r="B11" s="18">
        <v>1977</v>
      </c>
      <c r="C11" s="33"/>
      <c r="D11" s="72"/>
      <c r="E11" s="72">
        <v>2720.6112595795153</v>
      </c>
      <c r="F11" s="72">
        <v>2720.6112595795153</v>
      </c>
      <c r="G11" s="34">
        <v>2720.6112595795153</v>
      </c>
      <c r="H11" s="73"/>
      <c r="I11" s="310"/>
      <c r="J11" s="72">
        <v>38824.905410922489</v>
      </c>
      <c r="K11" s="72">
        <v>38824.905410922489</v>
      </c>
      <c r="L11" s="34">
        <v>38824.905410922489</v>
      </c>
      <c r="M11" s="35"/>
      <c r="N11" s="38"/>
      <c r="O11" s="36">
        <f t="shared" si="4"/>
        <v>0.13642407384765853</v>
      </c>
      <c r="P11" s="36">
        <f t="shared" si="5"/>
        <v>0.13642407384765853</v>
      </c>
      <c r="Q11" s="37">
        <f t="shared" si="6"/>
        <v>0.13642407384765853</v>
      </c>
      <c r="R11" s="38"/>
      <c r="S11" s="38"/>
      <c r="T11" s="36">
        <f t="shared" si="7"/>
        <v>0.13156756071155762</v>
      </c>
      <c r="U11" s="36">
        <f t="shared" si="8"/>
        <v>0.13156756071155762</v>
      </c>
      <c r="V11" s="39">
        <f t="shared" si="9"/>
        <v>0.13156756071155762</v>
      </c>
      <c r="W11" s="71"/>
    </row>
    <row r="12" spans="2:23" ht="15" customHeight="1" x14ac:dyDescent="0.25">
      <c r="B12" s="18">
        <v>1978</v>
      </c>
      <c r="C12" s="33"/>
      <c r="D12" s="72"/>
      <c r="E12" s="72">
        <v>3037.699117472639</v>
      </c>
      <c r="F12" s="72">
        <v>3037.699117472639</v>
      </c>
      <c r="G12" s="34">
        <v>3037.699117472639</v>
      </c>
      <c r="H12" s="73"/>
      <c r="I12" s="310"/>
      <c r="J12" s="72">
        <v>42921.960167617632</v>
      </c>
      <c r="K12" s="72">
        <v>42921.960167617632</v>
      </c>
      <c r="L12" s="34">
        <v>42921.960167617632</v>
      </c>
      <c r="M12" s="35"/>
      <c r="N12" s="38"/>
      <c r="O12" s="36">
        <f t="shared" si="4"/>
        <v>0.11655022626868461</v>
      </c>
      <c r="P12" s="36">
        <f t="shared" si="5"/>
        <v>0.11655022626868461</v>
      </c>
      <c r="Q12" s="37">
        <f t="shared" si="6"/>
        <v>0.11655022626868461</v>
      </c>
      <c r="R12" s="38"/>
      <c r="S12" s="38"/>
      <c r="T12" s="36">
        <f t="shared" si="7"/>
        <v>0.10552645816730122</v>
      </c>
      <c r="U12" s="36">
        <f t="shared" si="8"/>
        <v>0.10552645816730122</v>
      </c>
      <c r="V12" s="39">
        <f t="shared" si="9"/>
        <v>0.10552645816730122</v>
      </c>
      <c r="W12" s="71"/>
    </row>
    <row r="13" spans="2:23" ht="15" customHeight="1" x14ac:dyDescent="0.25">
      <c r="B13" s="18">
        <v>1979</v>
      </c>
      <c r="C13" s="33"/>
      <c r="D13" s="72"/>
      <c r="E13" s="72">
        <v>3440.4023434462933</v>
      </c>
      <c r="F13" s="72">
        <v>3440.4023434462933</v>
      </c>
      <c r="G13" s="34">
        <v>3440.4023434462933</v>
      </c>
      <c r="H13" s="73"/>
      <c r="I13" s="310"/>
      <c r="J13" s="72">
        <v>46701.830185155792</v>
      </c>
      <c r="K13" s="72">
        <v>46701.830185155792</v>
      </c>
      <c r="L13" s="34">
        <v>46701.830185155792</v>
      </c>
      <c r="M13" s="35"/>
      <c r="N13" s="38"/>
      <c r="O13" s="36">
        <f t="shared" si="4"/>
        <v>0.13256850346281257</v>
      </c>
      <c r="P13" s="36">
        <f t="shared" si="5"/>
        <v>0.13256850346281257</v>
      </c>
      <c r="Q13" s="37">
        <f t="shared" si="6"/>
        <v>0.13256850346281257</v>
      </c>
      <c r="R13" s="38"/>
      <c r="S13" s="38"/>
      <c r="T13" s="36">
        <f t="shared" si="7"/>
        <v>8.8063779071997583E-2</v>
      </c>
      <c r="U13" s="36">
        <f t="shared" si="8"/>
        <v>8.8063779071997583E-2</v>
      </c>
      <c r="V13" s="39">
        <f t="shared" si="9"/>
        <v>8.8063779071997583E-2</v>
      </c>
      <c r="W13" s="71"/>
    </row>
    <row r="14" spans="2:23" ht="15" customHeight="1" x14ac:dyDescent="0.25">
      <c r="B14" s="18">
        <v>1980</v>
      </c>
      <c r="C14" s="33"/>
      <c r="D14" s="72"/>
      <c r="E14" s="72">
        <v>3852.6000942134924</v>
      </c>
      <c r="F14" s="72">
        <v>3852.6000942134924</v>
      </c>
      <c r="G14" s="34">
        <v>3852.6000942134924</v>
      </c>
      <c r="H14" s="73"/>
      <c r="I14" s="310"/>
      <c r="J14" s="72">
        <v>50716.619899909027</v>
      </c>
      <c r="K14" s="72">
        <v>50716.619899909027</v>
      </c>
      <c r="L14" s="34">
        <v>50716.619899909027</v>
      </c>
      <c r="M14" s="35"/>
      <c r="N14" s="38"/>
      <c r="O14" s="36">
        <f t="shared" si="4"/>
        <v>0.11981091442761183</v>
      </c>
      <c r="P14" s="36">
        <f t="shared" si="5"/>
        <v>0.11981091442761183</v>
      </c>
      <c r="Q14" s="37">
        <f t="shared" si="6"/>
        <v>0.11981091442761183</v>
      </c>
      <c r="R14" s="38"/>
      <c r="S14" s="38"/>
      <c r="T14" s="36">
        <f t="shared" si="7"/>
        <v>8.5966432125594405E-2</v>
      </c>
      <c r="U14" s="36">
        <f t="shared" si="8"/>
        <v>8.5966432125594405E-2</v>
      </c>
      <c r="V14" s="39">
        <f t="shared" si="9"/>
        <v>8.5966432125594405E-2</v>
      </c>
      <c r="W14" s="71"/>
    </row>
    <row r="15" spans="2:23" ht="15" customHeight="1" x14ac:dyDescent="0.25">
      <c r="B15" s="18">
        <v>1981</v>
      </c>
      <c r="C15" s="33"/>
      <c r="D15" s="72"/>
      <c r="E15" s="72">
        <v>4439.2300105037366</v>
      </c>
      <c r="F15" s="72">
        <v>4439.2300105037366</v>
      </c>
      <c r="G15" s="34">
        <v>4439.2300105037366</v>
      </c>
      <c r="H15" s="73"/>
      <c r="I15" s="310"/>
      <c r="J15" s="72">
        <v>50825.378565973071</v>
      </c>
      <c r="K15" s="72">
        <v>50825.378565973071</v>
      </c>
      <c r="L15" s="34">
        <v>50825.378565973071</v>
      </c>
      <c r="M15" s="35"/>
      <c r="N15" s="38"/>
      <c r="O15" s="36">
        <f t="shared" si="4"/>
        <v>0.15226857237826152</v>
      </c>
      <c r="P15" s="36">
        <f t="shared" si="5"/>
        <v>0.15226857237826152</v>
      </c>
      <c r="Q15" s="37">
        <f t="shared" si="6"/>
        <v>0.15226857237826152</v>
      </c>
      <c r="R15" s="38"/>
      <c r="S15" s="38"/>
      <c r="T15" s="36">
        <f t="shared" si="7"/>
        <v>2.1444383769795294E-3</v>
      </c>
      <c r="U15" s="36">
        <f t="shared" si="8"/>
        <v>2.1444383769795294E-3</v>
      </c>
      <c r="V15" s="39">
        <f t="shared" si="9"/>
        <v>2.1444383769795294E-3</v>
      </c>
      <c r="W15" s="71"/>
    </row>
    <row r="16" spans="2:23" ht="15" customHeight="1" x14ac:dyDescent="0.25">
      <c r="B16" s="18">
        <v>1982</v>
      </c>
      <c r="C16" s="33"/>
      <c r="D16" s="72"/>
      <c r="E16" s="72">
        <v>5301.6950806226632</v>
      </c>
      <c r="F16" s="72">
        <v>5301.6950806226632</v>
      </c>
      <c r="G16" s="34">
        <v>5301.6950806226632</v>
      </c>
      <c r="H16" s="73"/>
      <c r="I16" s="310"/>
      <c r="J16" s="72">
        <v>57171.562236467013</v>
      </c>
      <c r="K16" s="72">
        <v>57171.562236467013</v>
      </c>
      <c r="L16" s="34">
        <v>57171.562236467013</v>
      </c>
      <c r="M16" s="35"/>
      <c r="N16" s="38"/>
      <c r="O16" s="36">
        <f t="shared" si="4"/>
        <v>0.1942825823573533</v>
      </c>
      <c r="P16" s="36">
        <f t="shared" si="5"/>
        <v>0.1942825823573533</v>
      </c>
      <c r="Q16" s="37">
        <f t="shared" si="6"/>
        <v>0.1942825823573533</v>
      </c>
      <c r="R16" s="38"/>
      <c r="S16" s="38"/>
      <c r="T16" s="36">
        <f t="shared" si="7"/>
        <v>0.12486249683819617</v>
      </c>
      <c r="U16" s="36">
        <f t="shared" si="8"/>
        <v>0.12486249683819617</v>
      </c>
      <c r="V16" s="39">
        <f t="shared" si="9"/>
        <v>0.12486249683819617</v>
      </c>
      <c r="W16" s="71"/>
    </row>
    <row r="17" spans="2:23" ht="15" customHeight="1" x14ac:dyDescent="0.25">
      <c r="B17" s="18">
        <v>1983</v>
      </c>
      <c r="C17" s="33"/>
      <c r="D17" s="72"/>
      <c r="E17" s="72">
        <v>6072.032160644676</v>
      </c>
      <c r="F17" s="72">
        <v>6072.032160644676</v>
      </c>
      <c r="G17" s="34">
        <v>6072.032160644676</v>
      </c>
      <c r="H17" s="73"/>
      <c r="I17" s="310"/>
      <c r="J17" s="72">
        <v>63166.789392874729</v>
      </c>
      <c r="K17" s="72">
        <v>63166.789392874729</v>
      </c>
      <c r="L17" s="34">
        <v>63166.789392874729</v>
      </c>
      <c r="M17" s="35"/>
      <c r="N17" s="38"/>
      <c r="O17" s="36">
        <f t="shared" si="4"/>
        <v>0.1453001480295506</v>
      </c>
      <c r="P17" s="36">
        <f t="shared" si="5"/>
        <v>0.1453001480295506</v>
      </c>
      <c r="Q17" s="37">
        <f t="shared" si="6"/>
        <v>0.1453001480295506</v>
      </c>
      <c r="R17" s="38"/>
      <c r="S17" s="38"/>
      <c r="T17" s="36">
        <f t="shared" si="7"/>
        <v>0.10486379804719848</v>
      </c>
      <c r="U17" s="36">
        <f t="shared" si="8"/>
        <v>0.10486379804719848</v>
      </c>
      <c r="V17" s="39">
        <f t="shared" si="9"/>
        <v>0.10486379804719848</v>
      </c>
      <c r="W17" s="71"/>
    </row>
    <row r="18" spans="2:23" ht="15" customHeight="1" x14ac:dyDescent="0.25">
      <c r="B18" s="18">
        <v>1984</v>
      </c>
      <c r="C18" s="33"/>
      <c r="D18" s="72"/>
      <c r="E18" s="72">
        <v>6767.6570262989808</v>
      </c>
      <c r="F18" s="72">
        <v>6767.6570262989808</v>
      </c>
      <c r="G18" s="34">
        <v>6767.6570262989808</v>
      </c>
      <c r="H18" s="73"/>
      <c r="I18" s="310"/>
      <c r="J18" s="72">
        <v>68139.083506998199</v>
      </c>
      <c r="K18" s="72">
        <v>68139.083506998199</v>
      </c>
      <c r="L18" s="34">
        <v>68139.083506998199</v>
      </c>
      <c r="M18" s="35"/>
      <c r="N18" s="38"/>
      <c r="O18" s="36">
        <f t="shared" si="4"/>
        <v>0.11456211812627304</v>
      </c>
      <c r="P18" s="36">
        <f t="shared" si="5"/>
        <v>0.11456211812627304</v>
      </c>
      <c r="Q18" s="37">
        <f t="shared" si="6"/>
        <v>0.11456211812627304</v>
      </c>
      <c r="R18" s="38"/>
      <c r="S18" s="38"/>
      <c r="T18" s="36">
        <f t="shared" si="7"/>
        <v>7.8716904276986188E-2</v>
      </c>
      <c r="U18" s="36">
        <f t="shared" si="8"/>
        <v>7.8716904276986188E-2</v>
      </c>
      <c r="V18" s="39">
        <f t="shared" si="9"/>
        <v>7.8716904276986188E-2</v>
      </c>
      <c r="W18" s="71"/>
    </row>
    <row r="19" spans="2:23" ht="15" customHeight="1" x14ac:dyDescent="0.25">
      <c r="B19" s="18">
        <v>1985</v>
      </c>
      <c r="C19" s="33"/>
      <c r="D19" s="72"/>
      <c r="E19" s="72">
        <v>7370.531909866042</v>
      </c>
      <c r="F19" s="72">
        <v>7370.531909866042</v>
      </c>
      <c r="G19" s="34">
        <v>7370.531909866042</v>
      </c>
      <c r="H19" s="73"/>
      <c r="I19" s="310"/>
      <c r="J19" s="72">
        <v>70861.793352243782</v>
      </c>
      <c r="K19" s="72">
        <v>70861.793352243782</v>
      </c>
      <c r="L19" s="34">
        <v>70861.793352243782</v>
      </c>
      <c r="M19" s="35"/>
      <c r="N19" s="38"/>
      <c r="O19" s="36">
        <f t="shared" si="4"/>
        <v>8.9081772498857736E-2</v>
      </c>
      <c r="P19" s="36">
        <f t="shared" si="5"/>
        <v>8.9081772498857736E-2</v>
      </c>
      <c r="Q19" s="37">
        <f t="shared" si="6"/>
        <v>8.9081772498857736E-2</v>
      </c>
      <c r="R19" s="38"/>
      <c r="S19" s="38"/>
      <c r="T19" s="36">
        <f t="shared" si="7"/>
        <v>3.9958122491711379E-2</v>
      </c>
      <c r="U19" s="36">
        <f t="shared" si="8"/>
        <v>3.9958122491711379E-2</v>
      </c>
      <c r="V19" s="39">
        <f t="shared" si="9"/>
        <v>3.9958122491711379E-2</v>
      </c>
      <c r="W19" s="71"/>
    </row>
    <row r="20" spans="2:23" ht="15" customHeight="1" x14ac:dyDescent="0.25">
      <c r="B20" s="18">
        <v>1986</v>
      </c>
      <c r="C20" s="33"/>
      <c r="D20" s="72"/>
      <c r="E20" s="72">
        <v>8050.6984451724711</v>
      </c>
      <c r="F20" s="72">
        <v>8050.6984451724711</v>
      </c>
      <c r="G20" s="34">
        <v>8050.6984451724711</v>
      </c>
      <c r="H20" s="73"/>
      <c r="I20" s="310"/>
      <c r="J20" s="72">
        <v>73857.048556536465</v>
      </c>
      <c r="K20" s="72">
        <v>73857.048556536465</v>
      </c>
      <c r="L20" s="34">
        <v>73857.048556536465</v>
      </c>
      <c r="M20" s="35"/>
      <c r="N20" s="38"/>
      <c r="O20" s="36">
        <f t="shared" si="4"/>
        <v>9.2281879194630712E-2</v>
      </c>
      <c r="P20" s="36">
        <f t="shared" si="5"/>
        <v>9.2281879194630712E-2</v>
      </c>
      <c r="Q20" s="37">
        <f t="shared" si="6"/>
        <v>9.2281879194630712E-2</v>
      </c>
      <c r="R20" s="38"/>
      <c r="S20" s="38"/>
      <c r="T20" s="36">
        <f t="shared" si="7"/>
        <v>4.2268972638100033E-2</v>
      </c>
      <c r="U20" s="36">
        <f t="shared" si="8"/>
        <v>4.2268972638100033E-2</v>
      </c>
      <c r="V20" s="39">
        <f t="shared" si="9"/>
        <v>4.2268972638100033E-2</v>
      </c>
      <c r="W20" s="71"/>
    </row>
    <row r="21" spans="2:23" ht="15" customHeight="1" x14ac:dyDescent="0.25">
      <c r="B21" s="18">
        <v>1987</v>
      </c>
      <c r="C21" s="33"/>
      <c r="D21" s="72"/>
      <c r="E21" s="72">
        <v>8322.7650592950449</v>
      </c>
      <c r="F21" s="72">
        <v>8322.7650592950449</v>
      </c>
      <c r="G21" s="34">
        <v>8322.7650592950449</v>
      </c>
      <c r="H21" s="73"/>
      <c r="I21" s="310"/>
      <c r="J21" s="72">
        <v>73785.363153998012</v>
      </c>
      <c r="K21" s="72">
        <v>73785.363153998012</v>
      </c>
      <c r="L21" s="34">
        <v>73785.363153998012</v>
      </c>
      <c r="M21" s="35"/>
      <c r="N21" s="38"/>
      <c r="O21" s="36">
        <f t="shared" si="4"/>
        <v>3.3794162826421115E-2</v>
      </c>
      <c r="P21" s="36">
        <f t="shared" si="5"/>
        <v>3.3794162826421115E-2</v>
      </c>
      <c r="Q21" s="37">
        <f t="shared" si="6"/>
        <v>3.3794162826421115E-2</v>
      </c>
      <c r="R21" s="38"/>
      <c r="S21" s="38"/>
      <c r="T21" s="36">
        <f t="shared" si="7"/>
        <v>-9.7059663145870889E-4</v>
      </c>
      <c r="U21" s="36">
        <f t="shared" si="8"/>
        <v>-9.7059663145870889E-4</v>
      </c>
      <c r="V21" s="39">
        <f t="shared" si="9"/>
        <v>-9.7059663145870889E-4</v>
      </c>
      <c r="W21" s="71"/>
    </row>
    <row r="22" spans="2:23" ht="15" customHeight="1" x14ac:dyDescent="0.25">
      <c r="B22" s="18">
        <v>1988</v>
      </c>
      <c r="C22" s="33"/>
      <c r="D22" s="72"/>
      <c r="E22" s="72">
        <v>8607.1983376959161</v>
      </c>
      <c r="F22" s="72">
        <v>8607.1983376959161</v>
      </c>
      <c r="G22" s="34">
        <v>8607.1983376959161</v>
      </c>
      <c r="H22" s="73"/>
      <c r="I22" s="310"/>
      <c r="J22" s="72">
        <v>74461.928278961728</v>
      </c>
      <c r="K22" s="72">
        <v>74461.928278961728</v>
      </c>
      <c r="L22" s="34">
        <v>74461.928278961728</v>
      </c>
      <c r="M22" s="35"/>
      <c r="N22" s="38"/>
      <c r="O22" s="36">
        <f t="shared" si="4"/>
        <v>3.4175334323922835E-2</v>
      </c>
      <c r="P22" s="36">
        <f t="shared" si="5"/>
        <v>3.4175334323922835E-2</v>
      </c>
      <c r="Q22" s="37">
        <f t="shared" si="6"/>
        <v>3.4175334323922835E-2</v>
      </c>
      <c r="R22" s="38"/>
      <c r="S22" s="38"/>
      <c r="T22" s="36">
        <f t="shared" si="7"/>
        <v>9.1693676908746191E-3</v>
      </c>
      <c r="U22" s="36">
        <f t="shared" si="8"/>
        <v>9.1693676908746191E-3</v>
      </c>
      <c r="V22" s="39">
        <f t="shared" si="9"/>
        <v>9.1693676908746191E-3</v>
      </c>
      <c r="W22" s="71"/>
    </row>
    <row r="23" spans="2:23" ht="15" customHeight="1" x14ac:dyDescent="0.25">
      <c r="B23" s="18">
        <v>1989</v>
      </c>
      <c r="C23" s="33"/>
      <c r="D23" s="72"/>
      <c r="E23" s="72">
        <v>8891.6316160967854</v>
      </c>
      <c r="F23" s="72">
        <v>8891.6316160967854</v>
      </c>
      <c r="G23" s="34">
        <v>8891.6316160967854</v>
      </c>
      <c r="H23" s="73"/>
      <c r="I23" s="310"/>
      <c r="J23" s="72">
        <v>74917.044180031618</v>
      </c>
      <c r="K23" s="72">
        <v>74917.044180031618</v>
      </c>
      <c r="L23" s="34">
        <v>74917.044180031618</v>
      </c>
      <c r="M23" s="35"/>
      <c r="N23" s="38"/>
      <c r="O23" s="36">
        <f t="shared" si="4"/>
        <v>3.3045977011494143E-2</v>
      </c>
      <c r="P23" s="36">
        <f t="shared" si="5"/>
        <v>3.3045977011494143E-2</v>
      </c>
      <c r="Q23" s="37">
        <f t="shared" si="6"/>
        <v>3.3045977011494143E-2</v>
      </c>
      <c r="R23" s="38"/>
      <c r="S23" s="38"/>
      <c r="T23" s="36">
        <f t="shared" si="7"/>
        <v>6.1120617151473322E-3</v>
      </c>
      <c r="U23" s="36">
        <f t="shared" si="8"/>
        <v>6.1120617151473322E-3</v>
      </c>
      <c r="V23" s="39">
        <f t="shared" si="9"/>
        <v>6.1120617151473322E-3</v>
      </c>
      <c r="W23" s="71"/>
    </row>
    <row r="24" spans="2:23" ht="15" customHeight="1" x14ac:dyDescent="0.25">
      <c r="B24" s="18">
        <v>1990</v>
      </c>
      <c r="C24" s="33"/>
      <c r="D24" s="72"/>
      <c r="E24" s="72">
        <v>9247.1732140978747</v>
      </c>
      <c r="F24" s="72">
        <v>9247.1732140978747</v>
      </c>
      <c r="G24" s="34">
        <v>9247.1732140978747</v>
      </c>
      <c r="H24" s="73"/>
      <c r="I24" s="310"/>
      <c r="J24" s="72">
        <v>75808.658967948038</v>
      </c>
      <c r="K24" s="72">
        <v>75808.658967948038</v>
      </c>
      <c r="L24" s="34">
        <v>75808.658967948038</v>
      </c>
      <c r="M24" s="35"/>
      <c r="N24" s="38"/>
      <c r="O24" s="36">
        <f t="shared" si="4"/>
        <v>3.9986091794158574E-2</v>
      </c>
      <c r="P24" s="36">
        <f t="shared" si="5"/>
        <v>3.9986091794158574E-2</v>
      </c>
      <c r="Q24" s="37">
        <f t="shared" si="6"/>
        <v>3.9986091794158574E-2</v>
      </c>
      <c r="R24" s="38"/>
      <c r="S24" s="38"/>
      <c r="T24" s="36">
        <f t="shared" si="7"/>
        <v>1.1901361001026567E-2</v>
      </c>
      <c r="U24" s="36">
        <f t="shared" si="8"/>
        <v>1.1901361001026567E-2</v>
      </c>
      <c r="V24" s="39">
        <f t="shared" si="9"/>
        <v>1.1901361001026567E-2</v>
      </c>
      <c r="W24" s="71"/>
    </row>
    <row r="25" spans="2:23" ht="15" customHeight="1" x14ac:dyDescent="0.25">
      <c r="B25" s="18">
        <v>1991</v>
      </c>
      <c r="C25" s="33"/>
      <c r="D25" s="72"/>
      <c r="E25" s="72">
        <v>9670.7314656296076</v>
      </c>
      <c r="F25" s="72">
        <v>9670.7314656296076</v>
      </c>
      <c r="G25" s="34">
        <v>9670.7314656296076</v>
      </c>
      <c r="H25" s="73"/>
      <c r="I25" s="310"/>
      <c r="J25" s="72">
        <v>75866.396102331579</v>
      </c>
      <c r="K25" s="72">
        <v>75866.396102331579</v>
      </c>
      <c r="L25" s="34">
        <v>75866.396102331579</v>
      </c>
      <c r="M25" s="35"/>
      <c r="N25" s="38"/>
      <c r="O25" s="36">
        <f t="shared" si="4"/>
        <v>4.5804078903376899E-2</v>
      </c>
      <c r="P25" s="36">
        <f t="shared" si="5"/>
        <v>4.5804078903376899E-2</v>
      </c>
      <c r="Q25" s="37">
        <f t="shared" si="6"/>
        <v>4.5804078903376899E-2</v>
      </c>
      <c r="R25" s="38"/>
      <c r="S25" s="38"/>
      <c r="T25" s="36">
        <f t="shared" si="7"/>
        <v>7.6161661701412697E-4</v>
      </c>
      <c r="U25" s="36">
        <f t="shared" si="8"/>
        <v>7.6161661701412697E-4</v>
      </c>
      <c r="V25" s="39">
        <f t="shared" si="9"/>
        <v>7.6161661701412697E-4</v>
      </c>
      <c r="W25" s="71"/>
    </row>
    <row r="26" spans="2:23" ht="15" customHeight="1" x14ac:dyDescent="0.25">
      <c r="B26" s="18">
        <v>1992</v>
      </c>
      <c r="C26" s="33"/>
      <c r="D26" s="72"/>
      <c r="E26" s="72">
        <v>10097.381383230913</v>
      </c>
      <c r="F26" s="72">
        <v>10097.381383230913</v>
      </c>
      <c r="G26" s="34">
        <v>10097.381383230913</v>
      </c>
      <c r="H26" s="73"/>
      <c r="I26" s="310"/>
      <c r="J26" s="72">
        <v>74433.823912588152</v>
      </c>
      <c r="K26" s="72">
        <v>74433.823912588152</v>
      </c>
      <c r="L26" s="34">
        <v>74433.823912588152</v>
      </c>
      <c r="M26" s="35"/>
      <c r="N26" s="38"/>
      <c r="O26" s="36">
        <f t="shared" si="4"/>
        <v>4.4117647058823595E-2</v>
      </c>
      <c r="P26" s="36">
        <f t="shared" si="5"/>
        <v>4.4117647058823595E-2</v>
      </c>
      <c r="Q26" s="37">
        <f t="shared" si="6"/>
        <v>4.4117647058823595E-2</v>
      </c>
      <c r="R26" s="38"/>
      <c r="S26" s="38"/>
      <c r="T26" s="36">
        <f t="shared" si="7"/>
        <v>-1.8882829069817864E-2</v>
      </c>
      <c r="U26" s="36">
        <f t="shared" si="8"/>
        <v>-1.8882829069817864E-2</v>
      </c>
      <c r="V26" s="39">
        <f t="shared" si="9"/>
        <v>-1.8882829069817864E-2</v>
      </c>
      <c r="W26" s="71"/>
    </row>
    <row r="27" spans="2:23" ht="15" customHeight="1" x14ac:dyDescent="0.25">
      <c r="B27" s="18">
        <v>1993</v>
      </c>
      <c r="C27" s="33"/>
      <c r="D27" s="72"/>
      <c r="E27" s="72">
        <v>10530.214632971369</v>
      </c>
      <c r="F27" s="72">
        <v>10530.214632971369</v>
      </c>
      <c r="G27" s="34">
        <v>10530.214632971369</v>
      </c>
      <c r="H27" s="73"/>
      <c r="I27" s="310"/>
      <c r="J27" s="72">
        <v>73770.412722452573</v>
      </c>
      <c r="K27" s="72">
        <v>73770.412722452573</v>
      </c>
      <c r="L27" s="34">
        <v>73770.412722452573</v>
      </c>
      <c r="M27" s="35"/>
      <c r="N27" s="38"/>
      <c r="O27" s="36">
        <f t="shared" si="4"/>
        <v>4.2865890998162959E-2</v>
      </c>
      <c r="P27" s="36">
        <f t="shared" si="5"/>
        <v>4.2865890998162959E-2</v>
      </c>
      <c r="Q27" s="37">
        <f t="shared" si="6"/>
        <v>4.2865890998162959E-2</v>
      </c>
      <c r="R27" s="38"/>
      <c r="S27" s="38"/>
      <c r="T27" s="36">
        <f t="shared" si="7"/>
        <v>-8.9127651283193998E-3</v>
      </c>
      <c r="U27" s="36">
        <f t="shared" si="8"/>
        <v>-8.9127651283193998E-3</v>
      </c>
      <c r="V27" s="39">
        <f t="shared" si="9"/>
        <v>-8.9127651283193998E-3</v>
      </c>
      <c r="W27" s="71"/>
    </row>
    <row r="28" spans="2:23" ht="15" customHeight="1" x14ac:dyDescent="0.25">
      <c r="B28" s="18">
        <v>1994</v>
      </c>
      <c r="C28" s="33"/>
      <c r="D28" s="72"/>
      <c r="E28" s="72">
        <v>10768.27292032862</v>
      </c>
      <c r="F28" s="72">
        <v>10768.27292032862</v>
      </c>
      <c r="G28" s="34">
        <v>10768.27292032862</v>
      </c>
      <c r="H28" s="73"/>
      <c r="I28" s="310"/>
      <c r="J28" s="72">
        <v>71394.148322867055</v>
      </c>
      <c r="K28" s="72">
        <v>71394.148322867055</v>
      </c>
      <c r="L28" s="34">
        <v>71394.148322867055</v>
      </c>
      <c r="M28" s="35"/>
      <c r="N28" s="38"/>
      <c r="O28" s="36">
        <f t="shared" si="4"/>
        <v>2.2607163828537891E-2</v>
      </c>
      <c r="P28" s="36">
        <f t="shared" si="5"/>
        <v>2.2607163828537891E-2</v>
      </c>
      <c r="Q28" s="37">
        <f t="shared" si="6"/>
        <v>2.2607163828537891E-2</v>
      </c>
      <c r="R28" s="38"/>
      <c r="S28" s="38"/>
      <c r="T28" s="36">
        <f t="shared" si="7"/>
        <v>-3.2211618613627202E-2</v>
      </c>
      <c r="U28" s="36">
        <f t="shared" si="8"/>
        <v>-3.2211618613627202E-2</v>
      </c>
      <c r="V28" s="39">
        <f t="shared" si="9"/>
        <v>-3.2211618613627202E-2</v>
      </c>
      <c r="W28" s="71"/>
    </row>
    <row r="29" spans="2:23" ht="15" customHeight="1" x14ac:dyDescent="0.25">
      <c r="B29" s="18">
        <v>1995</v>
      </c>
      <c r="C29" s="33"/>
      <c r="D29" s="72"/>
      <c r="E29" s="72">
        <v>10993.964543407572</v>
      </c>
      <c r="F29" s="72">
        <v>10993.964543407572</v>
      </c>
      <c r="G29" s="34">
        <v>10993.964543407572</v>
      </c>
      <c r="H29" s="73"/>
      <c r="I29" s="310"/>
      <c r="J29" s="72">
        <v>68664.299748040561</v>
      </c>
      <c r="K29" s="72">
        <v>68664.299748040561</v>
      </c>
      <c r="L29" s="34">
        <v>68664.299748040561</v>
      </c>
      <c r="M29" s="35"/>
      <c r="N29" s="38"/>
      <c r="O29" s="36">
        <f t="shared" si="4"/>
        <v>2.0958943439563615E-2</v>
      </c>
      <c r="P29" s="36">
        <f t="shared" si="5"/>
        <v>2.0958943439563615E-2</v>
      </c>
      <c r="Q29" s="37">
        <f t="shared" si="6"/>
        <v>2.0958943439563615E-2</v>
      </c>
      <c r="R29" s="38"/>
      <c r="S29" s="38"/>
      <c r="T29" s="36">
        <f t="shared" si="7"/>
        <v>-3.8236307021707883E-2</v>
      </c>
      <c r="U29" s="36">
        <f t="shared" si="8"/>
        <v>-3.8236307021707883E-2</v>
      </c>
      <c r="V29" s="39">
        <f t="shared" si="9"/>
        <v>-3.8236307021707883E-2</v>
      </c>
      <c r="W29" s="71"/>
    </row>
    <row r="30" spans="2:23" ht="15" customHeight="1" x14ac:dyDescent="0.25">
      <c r="B30" s="18">
        <v>1996</v>
      </c>
      <c r="C30" s="33"/>
      <c r="D30" s="72"/>
      <c r="E30" s="72">
        <v>11432.981125287177</v>
      </c>
      <c r="F30" s="72">
        <v>11432.981125287177</v>
      </c>
      <c r="G30" s="34">
        <v>11432.981125287177</v>
      </c>
      <c r="H30" s="73"/>
      <c r="I30" s="310"/>
      <c r="J30" s="72">
        <v>65374.203717538221</v>
      </c>
      <c r="K30" s="72">
        <v>65374.203717538221</v>
      </c>
      <c r="L30" s="34">
        <v>65374.203717538221</v>
      </c>
      <c r="M30" s="35"/>
      <c r="N30" s="38"/>
      <c r="O30" s="36">
        <f t="shared" si="4"/>
        <v>3.9932508436445469E-2</v>
      </c>
      <c r="P30" s="36">
        <f t="shared" si="5"/>
        <v>3.9932508436445469E-2</v>
      </c>
      <c r="Q30" s="37">
        <f t="shared" si="6"/>
        <v>3.9932508436445469E-2</v>
      </c>
      <c r="R30" s="38"/>
      <c r="S30" s="38"/>
      <c r="T30" s="36">
        <f t="shared" si="7"/>
        <v>-4.791567149996645E-2</v>
      </c>
      <c r="U30" s="36">
        <f t="shared" si="8"/>
        <v>-4.791567149996645E-2</v>
      </c>
      <c r="V30" s="39">
        <f t="shared" si="9"/>
        <v>-4.791567149996645E-2</v>
      </c>
      <c r="W30" s="71"/>
    </row>
    <row r="31" spans="2:23" ht="15" customHeight="1" x14ac:dyDescent="0.25">
      <c r="B31" s="18">
        <v>1997</v>
      </c>
      <c r="C31" s="33"/>
      <c r="D31" s="72"/>
      <c r="E31" s="72">
        <v>11720.506069757621</v>
      </c>
      <c r="F31" s="72">
        <v>11720.506069757621</v>
      </c>
      <c r="G31" s="34">
        <v>11720.506069757621</v>
      </c>
      <c r="H31" s="73"/>
      <c r="I31" s="310"/>
      <c r="J31" s="72">
        <v>58914.214654707401</v>
      </c>
      <c r="K31" s="72">
        <v>58914.214654707401</v>
      </c>
      <c r="L31" s="34">
        <v>58914.214654707401</v>
      </c>
      <c r="M31" s="35"/>
      <c r="N31" s="38"/>
      <c r="O31" s="36">
        <f t="shared" si="4"/>
        <v>2.5148729042725693E-2</v>
      </c>
      <c r="P31" s="36">
        <f t="shared" si="5"/>
        <v>2.5148729042725693E-2</v>
      </c>
      <c r="Q31" s="37">
        <f t="shared" si="6"/>
        <v>2.5148729042725693E-2</v>
      </c>
      <c r="R31" s="38"/>
      <c r="S31" s="38"/>
      <c r="T31" s="36">
        <f t="shared" si="7"/>
        <v>-9.8815567846033625E-2</v>
      </c>
      <c r="U31" s="36">
        <f t="shared" si="8"/>
        <v>-9.8815567846033625E-2</v>
      </c>
      <c r="V31" s="39">
        <f t="shared" si="9"/>
        <v>-9.8815567846033625E-2</v>
      </c>
      <c r="W31" s="71"/>
    </row>
    <row r="32" spans="2:23" ht="15" customHeight="1" x14ac:dyDescent="0.25">
      <c r="B32" s="18">
        <v>1998</v>
      </c>
      <c r="C32" s="33"/>
      <c r="D32" s="72"/>
      <c r="E32" s="72">
        <v>12190.439312332972</v>
      </c>
      <c r="F32" s="72">
        <v>12190.439312332972</v>
      </c>
      <c r="G32" s="34">
        <v>12190.439312332972</v>
      </c>
      <c r="H32" s="73"/>
      <c r="I32" s="310"/>
      <c r="J32" s="72">
        <v>54837.818154895249</v>
      </c>
      <c r="K32" s="72">
        <v>54837.818154895249</v>
      </c>
      <c r="L32" s="34">
        <v>54837.818154895249</v>
      </c>
      <c r="M32" s="35"/>
      <c r="N32" s="38"/>
      <c r="O32" s="36">
        <f t="shared" si="4"/>
        <v>4.0094961751516722E-2</v>
      </c>
      <c r="P32" s="36">
        <f t="shared" si="5"/>
        <v>4.0094961751516722E-2</v>
      </c>
      <c r="Q32" s="37">
        <f t="shared" si="6"/>
        <v>4.0094961751516722E-2</v>
      </c>
      <c r="R32" s="38"/>
      <c r="S32" s="38"/>
      <c r="T32" s="36">
        <f t="shared" si="7"/>
        <v>-6.9192070601359346E-2</v>
      </c>
      <c r="U32" s="36">
        <f t="shared" si="8"/>
        <v>-6.9192070601359346E-2</v>
      </c>
      <c r="V32" s="39">
        <f t="shared" si="9"/>
        <v>-6.9192070601359346E-2</v>
      </c>
      <c r="W32" s="71"/>
    </row>
    <row r="33" spans="2:24" ht="15" customHeight="1" x14ac:dyDescent="0.25">
      <c r="B33" s="18">
        <v>1999</v>
      </c>
      <c r="C33" s="33"/>
      <c r="D33" s="72"/>
      <c r="E33" s="72">
        <v>12434.680931829374</v>
      </c>
      <c r="F33" s="72">
        <v>12434.680931829374</v>
      </c>
      <c r="G33" s="34">
        <v>12434.680931829374</v>
      </c>
      <c r="H33" s="73"/>
      <c r="I33" s="310"/>
      <c r="J33" s="72">
        <v>51011.725460715264</v>
      </c>
      <c r="K33" s="72">
        <v>51011.725460715264</v>
      </c>
      <c r="L33" s="34">
        <v>51011.725460715264</v>
      </c>
      <c r="M33" s="35"/>
      <c r="N33" s="38"/>
      <c r="O33" s="36">
        <f t="shared" si="4"/>
        <v>2.0035505959929312E-2</v>
      </c>
      <c r="P33" s="36">
        <f t="shared" si="5"/>
        <v>2.0035505959929312E-2</v>
      </c>
      <c r="Q33" s="37">
        <f t="shared" si="6"/>
        <v>2.0035505959929312E-2</v>
      </c>
      <c r="R33" s="38"/>
      <c r="S33" s="38"/>
      <c r="T33" s="36">
        <f t="shared" si="7"/>
        <v>-6.9771059880113784E-2</v>
      </c>
      <c r="U33" s="36">
        <f t="shared" si="8"/>
        <v>-6.9771059880113784E-2</v>
      </c>
      <c r="V33" s="39">
        <f t="shared" si="9"/>
        <v>-6.9771059880113784E-2</v>
      </c>
      <c r="W33" s="71"/>
    </row>
    <row r="34" spans="2:24" ht="15" customHeight="1" x14ac:dyDescent="0.25">
      <c r="B34" s="18">
        <v>2000</v>
      </c>
      <c r="C34" s="33"/>
      <c r="D34" s="72"/>
      <c r="E34" s="72">
        <v>12589.264235308106</v>
      </c>
      <c r="F34" s="72">
        <v>12589.264235308106</v>
      </c>
      <c r="G34" s="34">
        <v>12589.264235308106</v>
      </c>
      <c r="H34" s="73"/>
      <c r="I34" s="310"/>
      <c r="J34" s="72">
        <v>47235.673823714089</v>
      </c>
      <c r="K34" s="72">
        <v>47235.673823714089</v>
      </c>
      <c r="L34" s="34">
        <v>47235.673823714089</v>
      </c>
      <c r="M34" s="35"/>
      <c r="N34" s="38"/>
      <c r="O34" s="36">
        <f t="shared" si="4"/>
        <v>1.2431626056688128E-2</v>
      </c>
      <c r="P34" s="36">
        <f t="shared" si="5"/>
        <v>1.2431626056688128E-2</v>
      </c>
      <c r="Q34" s="37">
        <f t="shared" si="6"/>
        <v>1.2431626056688128E-2</v>
      </c>
      <c r="R34" s="38"/>
      <c r="S34" s="38"/>
      <c r="T34" s="36">
        <f t="shared" si="7"/>
        <v>-7.4023209426804404E-2</v>
      </c>
      <c r="U34" s="36">
        <f t="shared" si="8"/>
        <v>-7.4023209426804404E-2</v>
      </c>
      <c r="V34" s="39">
        <f t="shared" si="9"/>
        <v>-7.4023209426804404E-2</v>
      </c>
      <c r="W34" s="71"/>
    </row>
    <row r="35" spans="2:24" ht="15" customHeight="1" x14ac:dyDescent="0.25">
      <c r="B35" s="18">
        <v>2001</v>
      </c>
      <c r="C35" s="33"/>
      <c r="D35" s="72"/>
      <c r="E35" s="72">
        <v>12991.180824352816</v>
      </c>
      <c r="F35" s="72">
        <v>12991.180824352816</v>
      </c>
      <c r="G35" s="34">
        <v>12991.180824352816</v>
      </c>
      <c r="H35" s="73"/>
      <c r="I35" s="310"/>
      <c r="J35" s="72">
        <v>44692.874140922569</v>
      </c>
      <c r="K35" s="72">
        <v>44692.874140922569</v>
      </c>
      <c r="L35" s="34">
        <v>44692.874140922569</v>
      </c>
      <c r="M35" s="35"/>
      <c r="N35" s="38"/>
      <c r="O35" s="36">
        <f t="shared" si="4"/>
        <v>3.1925343811394891E-2</v>
      </c>
      <c r="P35" s="36">
        <f t="shared" si="5"/>
        <v>3.1925343811394891E-2</v>
      </c>
      <c r="Q35" s="37">
        <f t="shared" si="6"/>
        <v>3.1925343811394891E-2</v>
      </c>
      <c r="R35" s="38"/>
      <c r="S35" s="38"/>
      <c r="T35" s="36">
        <f t="shared" si="7"/>
        <v>-5.3832188194909092E-2</v>
      </c>
      <c r="U35" s="36">
        <f t="shared" si="8"/>
        <v>-5.3832188194909092E-2</v>
      </c>
      <c r="V35" s="39">
        <f t="shared" si="9"/>
        <v>-5.3832188194909092E-2</v>
      </c>
      <c r="W35" s="71"/>
    </row>
    <row r="36" spans="2:24" ht="15" customHeight="1" x14ac:dyDescent="0.25">
      <c r="B36" s="18">
        <v>2002</v>
      </c>
      <c r="C36" s="33"/>
      <c r="D36" s="72"/>
      <c r="E36" s="72">
        <v>13526.76</v>
      </c>
      <c r="F36" s="72">
        <v>13526.76</v>
      </c>
      <c r="G36" s="34">
        <v>13526.76</v>
      </c>
      <c r="H36" s="73"/>
      <c r="I36" s="310"/>
      <c r="J36" s="72">
        <v>42005.914965902055</v>
      </c>
      <c r="K36" s="72">
        <v>42005.914965902055</v>
      </c>
      <c r="L36" s="34">
        <v>42005.914965902055</v>
      </c>
      <c r="M36" s="35"/>
      <c r="N36" s="38"/>
      <c r="O36" s="36">
        <f t="shared" si="4"/>
        <v>4.1226366016182681E-2</v>
      </c>
      <c r="P36" s="36">
        <f t="shared" si="5"/>
        <v>4.1226366016182681E-2</v>
      </c>
      <c r="Q36" s="37">
        <f t="shared" si="6"/>
        <v>4.1226366016182681E-2</v>
      </c>
      <c r="R36" s="38"/>
      <c r="S36" s="38"/>
      <c r="T36" s="36">
        <f t="shared" si="7"/>
        <v>-6.0120527638213073E-2</v>
      </c>
      <c r="U36" s="36">
        <f t="shared" si="8"/>
        <v>-6.0120527638213073E-2</v>
      </c>
      <c r="V36" s="39">
        <f t="shared" si="9"/>
        <v>-6.0120527638213073E-2</v>
      </c>
      <c r="W36" s="71"/>
    </row>
    <row r="37" spans="2:24" ht="15" customHeight="1" x14ac:dyDescent="0.25">
      <c r="B37" s="18">
        <v>2003</v>
      </c>
      <c r="C37" s="33"/>
      <c r="D37" s="72"/>
      <c r="E37" s="72">
        <v>13851.24</v>
      </c>
      <c r="F37" s="72">
        <v>13851.24</v>
      </c>
      <c r="G37" s="34">
        <v>13851.24</v>
      </c>
      <c r="H37" s="73"/>
      <c r="I37" s="310"/>
      <c r="J37" s="72">
        <v>37881.988075348076</v>
      </c>
      <c r="K37" s="72">
        <v>37881.988075348076</v>
      </c>
      <c r="L37" s="34">
        <v>37881.988075348076</v>
      </c>
      <c r="M37" s="35"/>
      <c r="N37" s="38"/>
      <c r="O37" s="36">
        <f t="shared" si="4"/>
        <v>2.398800599700146E-2</v>
      </c>
      <c r="P37" s="36">
        <f t="shared" si="5"/>
        <v>2.398800599700146E-2</v>
      </c>
      <c r="Q37" s="37">
        <f t="shared" si="6"/>
        <v>2.398800599700146E-2</v>
      </c>
      <c r="R37" s="38"/>
      <c r="S37" s="38"/>
      <c r="T37" s="36">
        <f t="shared" si="7"/>
        <v>-9.8174909269362232E-2</v>
      </c>
      <c r="U37" s="36">
        <f t="shared" si="8"/>
        <v>-9.8174909269362232E-2</v>
      </c>
      <c r="V37" s="39">
        <f t="shared" si="9"/>
        <v>-9.8174909269362232E-2</v>
      </c>
      <c r="W37" s="71"/>
    </row>
    <row r="38" spans="2:24" ht="15" customHeight="1" x14ac:dyDescent="0.25">
      <c r="B38" s="18">
        <v>2004</v>
      </c>
      <c r="C38" s="33"/>
      <c r="D38" s="72"/>
      <c r="E38" s="72">
        <v>14581.320000000002</v>
      </c>
      <c r="F38" s="72">
        <v>14581.320000000002</v>
      </c>
      <c r="G38" s="34">
        <v>14581.320000000002</v>
      </c>
      <c r="H38" s="73"/>
      <c r="I38" s="310"/>
      <c r="J38" s="72">
        <v>35165.061088107854</v>
      </c>
      <c r="K38" s="72">
        <v>35165.061088107854</v>
      </c>
      <c r="L38" s="34">
        <v>35165.061088107854</v>
      </c>
      <c r="M38" s="35"/>
      <c r="N38" s="38"/>
      <c r="O38" s="36">
        <f t="shared" si="4"/>
        <v>5.2708638360175808E-2</v>
      </c>
      <c r="P38" s="36">
        <f t="shared" si="5"/>
        <v>5.2708638360175808E-2</v>
      </c>
      <c r="Q38" s="37">
        <f t="shared" si="6"/>
        <v>5.2708638360175808E-2</v>
      </c>
      <c r="R38" s="38"/>
      <c r="S38" s="38"/>
      <c r="T38" s="36">
        <f t="shared" si="7"/>
        <v>-7.1720813116676885E-2</v>
      </c>
      <c r="U38" s="36">
        <f t="shared" si="8"/>
        <v>-7.1720813116676885E-2</v>
      </c>
      <c r="V38" s="39">
        <f t="shared" si="9"/>
        <v>-7.1720813116676885E-2</v>
      </c>
      <c r="W38" s="71"/>
    </row>
    <row r="39" spans="2:24" ht="15" customHeight="1" x14ac:dyDescent="0.25">
      <c r="B39" s="18">
        <v>2005</v>
      </c>
      <c r="C39" s="33"/>
      <c r="D39" s="72"/>
      <c r="E39" s="72">
        <v>15433.079999999998</v>
      </c>
      <c r="F39" s="72">
        <v>15433.079999999998</v>
      </c>
      <c r="G39" s="34">
        <v>15433.079999999998</v>
      </c>
      <c r="H39" s="73"/>
      <c r="I39" s="310"/>
      <c r="J39" s="72">
        <v>33284.950579117329</v>
      </c>
      <c r="K39" s="72">
        <v>33284.950579117329</v>
      </c>
      <c r="L39" s="34">
        <v>33284.950579117329</v>
      </c>
      <c r="M39" s="35"/>
      <c r="N39" s="38"/>
      <c r="O39" s="36">
        <f t="shared" si="4"/>
        <v>5.841446453407495E-2</v>
      </c>
      <c r="P39" s="36">
        <f t="shared" si="5"/>
        <v>5.841446453407495E-2</v>
      </c>
      <c r="Q39" s="37">
        <f t="shared" si="6"/>
        <v>5.841446453407495E-2</v>
      </c>
      <c r="R39" s="38"/>
      <c r="S39" s="38"/>
      <c r="T39" s="36">
        <f t="shared" si="7"/>
        <v>-5.3465299101281616E-2</v>
      </c>
      <c r="U39" s="36">
        <f t="shared" si="8"/>
        <v>-5.3465299101281616E-2</v>
      </c>
      <c r="V39" s="39">
        <f t="shared" si="9"/>
        <v>-5.3465299101281616E-2</v>
      </c>
      <c r="W39" s="71"/>
    </row>
    <row r="40" spans="2:24" ht="15" customHeight="1" x14ac:dyDescent="0.25">
      <c r="B40" s="18">
        <v>2006</v>
      </c>
      <c r="C40" s="33"/>
      <c r="D40" s="72"/>
      <c r="E40" s="72">
        <v>16284.84</v>
      </c>
      <c r="F40" s="72">
        <v>16284.84</v>
      </c>
      <c r="G40" s="34">
        <v>16284.84</v>
      </c>
      <c r="H40" s="73"/>
      <c r="I40" s="310"/>
      <c r="J40" s="72">
        <v>32038.791657501963</v>
      </c>
      <c r="K40" s="72">
        <v>32038.791657501963</v>
      </c>
      <c r="L40" s="34">
        <v>32038.791657501963</v>
      </c>
      <c r="M40" s="35"/>
      <c r="N40" s="38"/>
      <c r="O40" s="36">
        <f t="shared" si="4"/>
        <v>5.5190538764783303E-2</v>
      </c>
      <c r="P40" s="36">
        <f t="shared" si="5"/>
        <v>5.5190538764783303E-2</v>
      </c>
      <c r="Q40" s="37">
        <f t="shared" si="6"/>
        <v>5.5190538764783303E-2</v>
      </c>
      <c r="R40" s="38"/>
      <c r="S40" s="38"/>
      <c r="T40" s="36">
        <f t="shared" si="7"/>
        <v>-3.7439109865982312E-2</v>
      </c>
      <c r="U40" s="36">
        <f t="shared" si="8"/>
        <v>-3.7439109865982312E-2</v>
      </c>
      <c r="V40" s="39">
        <f t="shared" si="9"/>
        <v>-3.7439109865982312E-2</v>
      </c>
      <c r="W40" s="71"/>
    </row>
    <row r="41" spans="2:24" ht="15" customHeight="1" x14ac:dyDescent="0.25">
      <c r="B41" s="18">
        <v>2007</v>
      </c>
      <c r="C41" s="33"/>
      <c r="D41" s="72"/>
      <c r="E41" s="72">
        <v>16771.560000000001</v>
      </c>
      <c r="F41" s="72">
        <v>16771.560000000001</v>
      </c>
      <c r="G41" s="34">
        <v>16771.560000000001</v>
      </c>
      <c r="H41" s="73"/>
      <c r="I41" s="310"/>
      <c r="J41" s="72">
        <v>30721.793395501925</v>
      </c>
      <c r="K41" s="72">
        <v>30721.793395501925</v>
      </c>
      <c r="L41" s="34">
        <v>30721.793395501925</v>
      </c>
      <c r="M41" s="35"/>
      <c r="N41" s="38"/>
      <c r="O41" s="36">
        <f t="shared" si="4"/>
        <v>2.9887920298879322E-2</v>
      </c>
      <c r="P41" s="36">
        <f t="shared" si="5"/>
        <v>2.9887920298879322E-2</v>
      </c>
      <c r="Q41" s="37">
        <f t="shared" si="6"/>
        <v>2.9887920298879322E-2</v>
      </c>
      <c r="R41" s="38"/>
      <c r="S41" s="38"/>
      <c r="T41" s="36">
        <f t="shared" si="7"/>
        <v>-4.1106364936570827E-2</v>
      </c>
      <c r="U41" s="36">
        <f t="shared" si="8"/>
        <v>-4.1106364936570827E-2</v>
      </c>
      <c r="V41" s="39">
        <f t="shared" si="9"/>
        <v>-4.1106364936570827E-2</v>
      </c>
      <c r="W41" s="71"/>
    </row>
    <row r="42" spans="2:24" ht="15" customHeight="1" x14ac:dyDescent="0.25">
      <c r="B42" s="18">
        <v>2008</v>
      </c>
      <c r="C42" s="33"/>
      <c r="D42" s="72"/>
      <c r="E42" s="72">
        <v>17116.32</v>
      </c>
      <c r="F42" s="72">
        <v>17116.32</v>
      </c>
      <c r="G42" s="34">
        <v>17116.32</v>
      </c>
      <c r="H42" s="73"/>
      <c r="I42" s="310"/>
      <c r="J42" s="72">
        <v>29630.429196474859</v>
      </c>
      <c r="K42" s="72">
        <v>29630.429196474859</v>
      </c>
      <c r="L42" s="34">
        <v>29630.429196474859</v>
      </c>
      <c r="M42" s="35"/>
      <c r="N42" s="38"/>
      <c r="O42" s="36">
        <f t="shared" si="4"/>
        <v>2.0556227327690246E-2</v>
      </c>
      <c r="P42" s="36">
        <f t="shared" si="5"/>
        <v>2.0556227327690246E-2</v>
      </c>
      <c r="Q42" s="37">
        <f t="shared" si="6"/>
        <v>2.0556227327690246E-2</v>
      </c>
      <c r="R42" s="38"/>
      <c r="S42" s="38"/>
      <c r="T42" s="36">
        <f t="shared" si="7"/>
        <v>-3.5524104500580855E-2</v>
      </c>
      <c r="U42" s="36">
        <f t="shared" si="8"/>
        <v>-3.5524104500580855E-2</v>
      </c>
      <c r="V42" s="39">
        <f t="shared" si="9"/>
        <v>-3.5524104500580855E-2</v>
      </c>
      <c r="W42" s="71"/>
      <c r="X42" s="74"/>
    </row>
    <row r="43" spans="2:24" ht="15" customHeight="1" x14ac:dyDescent="0.25">
      <c r="B43" s="18">
        <v>2009</v>
      </c>
      <c r="C43" s="33"/>
      <c r="D43" s="72"/>
      <c r="E43" s="72">
        <v>17663.88</v>
      </c>
      <c r="F43" s="72">
        <v>17663.88</v>
      </c>
      <c r="G43" s="34">
        <v>17663.88</v>
      </c>
      <c r="H43" s="73"/>
      <c r="I43" s="310"/>
      <c r="J43" s="72">
        <v>29785.684201312914</v>
      </c>
      <c r="K43" s="72">
        <v>29785.684201312914</v>
      </c>
      <c r="L43" s="34">
        <v>29785.684201312914</v>
      </c>
      <c r="M43" s="35"/>
      <c r="N43" s="38"/>
      <c r="O43" s="36">
        <f t="shared" si="4"/>
        <v>3.1990521327014187E-2</v>
      </c>
      <c r="P43" s="36">
        <f t="shared" si="5"/>
        <v>3.1990521327014187E-2</v>
      </c>
      <c r="Q43" s="37">
        <f t="shared" si="6"/>
        <v>3.1990521327014187E-2</v>
      </c>
      <c r="R43" s="38"/>
      <c r="S43" s="38"/>
      <c r="T43" s="36">
        <f t="shared" si="7"/>
        <v>5.2397150175780283E-3</v>
      </c>
      <c r="U43" s="36">
        <f t="shared" si="8"/>
        <v>5.2397150175780283E-3</v>
      </c>
      <c r="V43" s="39">
        <f t="shared" si="9"/>
        <v>5.2397150175780283E-3</v>
      </c>
      <c r="W43" s="71"/>
      <c r="X43" s="74"/>
    </row>
    <row r="44" spans="2:24" ht="15" customHeight="1" x14ac:dyDescent="0.25">
      <c r="B44" s="18">
        <v>2010</v>
      </c>
      <c r="C44" s="33"/>
      <c r="D44" s="72"/>
      <c r="E44" s="72">
        <v>17886.96</v>
      </c>
      <c r="F44" s="72">
        <v>17886.96</v>
      </c>
      <c r="G44" s="34">
        <v>17886.96</v>
      </c>
      <c r="H44" s="73"/>
      <c r="I44" s="310"/>
      <c r="J44" s="72">
        <v>29241.443420365536</v>
      </c>
      <c r="K44" s="72">
        <v>29241.443420365536</v>
      </c>
      <c r="L44" s="34">
        <v>29241.443420365536</v>
      </c>
      <c r="M44" s="35"/>
      <c r="N44" s="38"/>
      <c r="O44" s="36">
        <f t="shared" si="4"/>
        <v>1.2629161882893092E-2</v>
      </c>
      <c r="P44" s="36">
        <f t="shared" si="5"/>
        <v>1.2629161882893092E-2</v>
      </c>
      <c r="Q44" s="37">
        <f t="shared" si="6"/>
        <v>1.2629161882893092E-2</v>
      </c>
      <c r="R44" s="38"/>
      <c r="S44" s="38"/>
      <c r="T44" s="36">
        <f t="shared" si="7"/>
        <v>-1.8271891196757761E-2</v>
      </c>
      <c r="U44" s="36">
        <f t="shared" si="8"/>
        <v>-1.8271891196757761E-2</v>
      </c>
      <c r="V44" s="39">
        <f t="shared" si="9"/>
        <v>-1.8271891196757761E-2</v>
      </c>
      <c r="W44" s="71"/>
      <c r="X44" s="74"/>
    </row>
    <row r="45" spans="2:24" ht="15" customHeight="1" x14ac:dyDescent="0.25">
      <c r="B45" s="18">
        <v>2011</v>
      </c>
      <c r="C45" s="33"/>
      <c r="D45" s="72"/>
      <c r="E45" s="72">
        <v>17968.079999999998</v>
      </c>
      <c r="F45" s="72">
        <v>17968.079999999998</v>
      </c>
      <c r="G45" s="34">
        <v>17968.079999999998</v>
      </c>
      <c r="H45" s="73"/>
      <c r="I45" s="310"/>
      <c r="J45" s="72">
        <v>28603.881366597805</v>
      </c>
      <c r="K45" s="72">
        <v>28603.881366597805</v>
      </c>
      <c r="L45" s="34">
        <v>28603.881366597805</v>
      </c>
      <c r="M45" s="35"/>
      <c r="N45" s="38"/>
      <c r="O45" s="36">
        <f t="shared" si="4"/>
        <v>4.5351473922901064E-3</v>
      </c>
      <c r="P45" s="36">
        <f t="shared" si="5"/>
        <v>4.5351473922901064E-3</v>
      </c>
      <c r="Q45" s="37">
        <f t="shared" si="6"/>
        <v>4.5351473922901064E-3</v>
      </c>
      <c r="R45" s="38"/>
      <c r="S45" s="38"/>
      <c r="T45" s="36">
        <f t="shared" si="7"/>
        <v>-2.1803371488963275E-2</v>
      </c>
      <c r="U45" s="36">
        <f t="shared" si="8"/>
        <v>-2.1803371488963275E-2</v>
      </c>
      <c r="V45" s="39">
        <f t="shared" si="9"/>
        <v>-2.1803371488963275E-2</v>
      </c>
      <c r="W45" s="71"/>
      <c r="X45" s="74"/>
    </row>
    <row r="46" spans="2:24" ht="15" customHeight="1" x14ac:dyDescent="0.25">
      <c r="B46" s="18">
        <v>2012</v>
      </c>
      <c r="C46" s="33"/>
      <c r="D46" s="72"/>
      <c r="E46" s="72">
        <v>18252</v>
      </c>
      <c r="F46" s="72">
        <v>18252</v>
      </c>
      <c r="G46" s="34">
        <v>18252</v>
      </c>
      <c r="H46" s="73"/>
      <c r="I46" s="310"/>
      <c r="J46" s="72">
        <v>28044.253987730062</v>
      </c>
      <c r="K46" s="72">
        <v>28044.253987730062</v>
      </c>
      <c r="L46" s="34">
        <v>28044.253987730062</v>
      </c>
      <c r="M46" s="35"/>
      <c r="N46" s="38"/>
      <c r="O46" s="36">
        <f t="shared" si="4"/>
        <v>1.5801354401806078E-2</v>
      </c>
      <c r="P46" s="36">
        <f t="shared" si="5"/>
        <v>1.5801354401806078E-2</v>
      </c>
      <c r="Q46" s="37">
        <f t="shared" si="6"/>
        <v>1.5801354401806078E-2</v>
      </c>
      <c r="R46" s="38"/>
      <c r="S46" s="38"/>
      <c r="T46" s="36">
        <f t="shared" si="7"/>
        <v>-1.9564735697766067E-2</v>
      </c>
      <c r="U46" s="36">
        <f t="shared" si="8"/>
        <v>-1.9564735697766067E-2</v>
      </c>
      <c r="V46" s="39">
        <f t="shared" si="9"/>
        <v>-1.9564735697766067E-2</v>
      </c>
      <c r="W46" s="71"/>
      <c r="X46" s="74"/>
    </row>
    <row r="47" spans="2:24" ht="15" customHeight="1" x14ac:dyDescent="0.25">
      <c r="B47" s="18">
        <v>2013</v>
      </c>
      <c r="C47" s="33"/>
      <c r="D47" s="72"/>
      <c r="E47" s="72">
        <v>19063.199999999997</v>
      </c>
      <c r="F47" s="72">
        <v>19063.199999999997</v>
      </c>
      <c r="G47" s="34">
        <v>19063.199999999997</v>
      </c>
      <c r="H47" s="73"/>
      <c r="I47" s="310"/>
      <c r="J47" s="72">
        <v>28334.590148367948</v>
      </c>
      <c r="K47" s="72">
        <v>28334.590148367948</v>
      </c>
      <c r="L47" s="34">
        <v>28334.590148367948</v>
      </c>
      <c r="M47" s="35"/>
      <c r="N47" s="38"/>
      <c r="O47" s="36">
        <f t="shared" si="4"/>
        <v>4.4444444444444287E-2</v>
      </c>
      <c r="P47" s="36">
        <f t="shared" si="5"/>
        <v>4.4444444444444287E-2</v>
      </c>
      <c r="Q47" s="37">
        <f t="shared" si="6"/>
        <v>4.4444444444444287E-2</v>
      </c>
      <c r="R47" s="38"/>
      <c r="S47" s="38"/>
      <c r="T47" s="36">
        <f t="shared" si="7"/>
        <v>1.035278602044154E-2</v>
      </c>
      <c r="U47" s="36">
        <f t="shared" si="8"/>
        <v>1.035278602044154E-2</v>
      </c>
      <c r="V47" s="39">
        <f t="shared" si="9"/>
        <v>1.035278602044154E-2</v>
      </c>
      <c r="W47" s="71"/>
      <c r="X47" s="74"/>
    </row>
    <row r="48" spans="2:24" ht="15" customHeight="1" x14ac:dyDescent="0.25">
      <c r="B48" s="18">
        <v>2014</v>
      </c>
      <c r="C48" s="33"/>
      <c r="D48" s="72"/>
      <c r="E48" s="72">
        <v>19124.04</v>
      </c>
      <c r="F48" s="72">
        <v>19124.04</v>
      </c>
      <c r="G48" s="34">
        <v>19124.04</v>
      </c>
      <c r="H48" s="73"/>
      <c r="I48" s="310"/>
      <c r="J48" s="72">
        <v>27526.527689655177</v>
      </c>
      <c r="K48" s="72">
        <v>27526.527689655177</v>
      </c>
      <c r="L48" s="34">
        <v>27526.527689655177</v>
      </c>
      <c r="M48" s="35"/>
      <c r="N48" s="38"/>
      <c r="O48" s="36">
        <f t="shared" si="4"/>
        <v>3.1914893617024376E-3</v>
      </c>
      <c r="P48" s="36">
        <f t="shared" si="5"/>
        <v>3.1914893617024376E-3</v>
      </c>
      <c r="Q48" s="37">
        <f t="shared" si="6"/>
        <v>3.1914893617024376E-3</v>
      </c>
      <c r="R48" s="38"/>
      <c r="S48" s="38"/>
      <c r="T48" s="36">
        <f t="shared" si="7"/>
        <v>-2.8518586451454775E-2</v>
      </c>
      <c r="U48" s="36">
        <f t="shared" si="8"/>
        <v>-2.8518586451454775E-2</v>
      </c>
      <c r="V48" s="39">
        <f t="shared" si="9"/>
        <v>-2.8518586451454775E-2</v>
      </c>
      <c r="W48" s="71"/>
      <c r="X48" s="74"/>
    </row>
    <row r="49" spans="2:24" ht="15" customHeight="1" x14ac:dyDescent="0.25">
      <c r="B49" s="18">
        <v>2015</v>
      </c>
      <c r="C49" s="33"/>
      <c r="D49" s="72"/>
      <c r="E49" s="72">
        <v>19326.839999999997</v>
      </c>
      <c r="F49" s="72">
        <v>19326.839999999997</v>
      </c>
      <c r="G49" s="34">
        <v>19326.839999999997</v>
      </c>
      <c r="H49" s="73"/>
      <c r="I49" s="310"/>
      <c r="J49" s="72">
        <v>27193.298191011228</v>
      </c>
      <c r="K49" s="72">
        <v>27193.298191011228</v>
      </c>
      <c r="L49" s="34">
        <v>27193.298191011228</v>
      </c>
      <c r="M49" s="35"/>
      <c r="N49" s="38"/>
      <c r="O49" s="36">
        <f t="shared" si="4"/>
        <v>1.0604453870625363E-2</v>
      </c>
      <c r="P49" s="36">
        <f t="shared" si="5"/>
        <v>1.0604453870625363E-2</v>
      </c>
      <c r="Q49" s="37">
        <f t="shared" si="6"/>
        <v>1.0604453870625363E-2</v>
      </c>
      <c r="R49" s="38"/>
      <c r="S49" s="38"/>
      <c r="T49" s="36">
        <f t="shared" si="7"/>
        <v>-1.2105758575905678E-2</v>
      </c>
      <c r="U49" s="36">
        <f t="shared" si="8"/>
        <v>-1.2105758575905678E-2</v>
      </c>
      <c r="V49" s="39">
        <f t="shared" si="9"/>
        <v>-1.2105758575905678E-2</v>
      </c>
      <c r="W49" s="71"/>
      <c r="X49" s="74"/>
    </row>
    <row r="50" spans="2:24" ht="15" customHeight="1" x14ac:dyDescent="0.25">
      <c r="B50" s="18">
        <v>2016</v>
      </c>
      <c r="C50" s="33"/>
      <c r="D50" s="72"/>
      <c r="E50" s="72">
        <v>19489.079999999998</v>
      </c>
      <c r="F50" s="72">
        <v>19489.079999999998</v>
      </c>
      <c r="G50" s="34">
        <v>19489.079999999998</v>
      </c>
      <c r="H50" s="73"/>
      <c r="I50" s="310"/>
      <c r="J50" s="72">
        <v>26855.791394773038</v>
      </c>
      <c r="K50" s="72">
        <v>26855.791394773038</v>
      </c>
      <c r="L50" s="34">
        <v>26855.791394773038</v>
      </c>
      <c r="M50" s="35"/>
      <c r="N50" s="38"/>
      <c r="O50" s="36">
        <f t="shared" si="4"/>
        <v>8.3945435466947771E-3</v>
      </c>
      <c r="P50" s="36">
        <f t="shared" si="5"/>
        <v>8.3945435466947771E-3</v>
      </c>
      <c r="Q50" s="37">
        <f t="shared" si="6"/>
        <v>8.3945435466947771E-3</v>
      </c>
      <c r="R50" s="38"/>
      <c r="S50" s="38"/>
      <c r="T50" s="36">
        <f t="shared" si="7"/>
        <v>-1.2411396141338793E-2</v>
      </c>
      <c r="U50" s="36">
        <f t="shared" si="8"/>
        <v>-1.2411396141338793E-2</v>
      </c>
      <c r="V50" s="39">
        <f t="shared" si="9"/>
        <v>-1.2411396141338793E-2</v>
      </c>
      <c r="W50" s="75"/>
      <c r="X50" s="74"/>
    </row>
    <row r="51" spans="2:24" ht="15" customHeight="1" x14ac:dyDescent="0.25">
      <c r="B51" s="18">
        <v>2017</v>
      </c>
      <c r="C51" s="33"/>
      <c r="D51" s="72"/>
      <c r="E51" s="72">
        <v>19610.759999999998</v>
      </c>
      <c r="F51" s="72">
        <v>19610.759999999998</v>
      </c>
      <c r="G51" s="34">
        <v>19610.759999999998</v>
      </c>
      <c r="H51" s="73"/>
      <c r="I51" s="310"/>
      <c r="J51" s="72">
        <v>26584.654083897156</v>
      </c>
      <c r="K51" s="72">
        <v>26584.654083897156</v>
      </c>
      <c r="L51" s="34">
        <v>26584.654083897156</v>
      </c>
      <c r="M51" s="35"/>
      <c r="N51" s="38"/>
      <c r="O51" s="36">
        <f t="shared" si="4"/>
        <v>6.2434963579605096E-3</v>
      </c>
      <c r="P51" s="36">
        <f t="shared" si="5"/>
        <v>6.2434963579605096E-3</v>
      </c>
      <c r="Q51" s="37">
        <f t="shared" si="6"/>
        <v>6.2434963579605096E-3</v>
      </c>
      <c r="R51" s="38"/>
      <c r="S51" s="38"/>
      <c r="T51" s="36">
        <f t="shared" si="7"/>
        <v>-1.0096046208068699E-2</v>
      </c>
      <c r="U51" s="36">
        <f t="shared" si="8"/>
        <v>-1.0096046208068699E-2</v>
      </c>
      <c r="V51" s="39">
        <f t="shared" si="9"/>
        <v>-1.0096046208068699E-2</v>
      </c>
      <c r="W51" s="75"/>
      <c r="X51" s="74"/>
    </row>
    <row r="52" spans="2:24" ht="15" customHeight="1" x14ac:dyDescent="0.25">
      <c r="B52" s="18">
        <v>2018</v>
      </c>
      <c r="C52" s="33"/>
      <c r="D52" s="72"/>
      <c r="E52" s="72">
        <v>19793.28</v>
      </c>
      <c r="F52" s="72">
        <v>19793.28</v>
      </c>
      <c r="G52" s="34">
        <v>19793.28</v>
      </c>
      <c r="H52" s="73"/>
      <c r="I52" s="310"/>
      <c r="J52" s="72">
        <v>26333.211027888447</v>
      </c>
      <c r="K52" s="72">
        <v>26333.211027888447</v>
      </c>
      <c r="L52" s="34">
        <v>26333.211027888447</v>
      </c>
      <c r="M52" s="35"/>
      <c r="N52" s="38"/>
      <c r="O52" s="36">
        <f t="shared" si="4"/>
        <v>9.3071354705274167E-3</v>
      </c>
      <c r="P52" s="36">
        <f t="shared" si="5"/>
        <v>9.3071354705274167E-3</v>
      </c>
      <c r="Q52" s="37">
        <f t="shared" si="6"/>
        <v>9.3071354705274167E-3</v>
      </c>
      <c r="R52" s="38"/>
      <c r="S52" s="38"/>
      <c r="T52" s="36">
        <f t="shared" si="7"/>
        <v>-9.4582030375566228E-3</v>
      </c>
      <c r="U52" s="36">
        <f t="shared" si="8"/>
        <v>-9.4582030375566228E-3</v>
      </c>
      <c r="V52" s="39">
        <f t="shared" si="9"/>
        <v>-9.4582030375566228E-3</v>
      </c>
      <c r="W52" s="75"/>
      <c r="X52" s="74"/>
    </row>
    <row r="53" spans="2:24" ht="15" customHeight="1" x14ac:dyDescent="0.25">
      <c r="B53" s="18">
        <v>2019</v>
      </c>
      <c r="C53" s="33"/>
      <c r="D53" s="72"/>
      <c r="E53" s="72">
        <v>20036.64</v>
      </c>
      <c r="F53" s="72">
        <v>20036.64</v>
      </c>
      <c r="G53" s="34">
        <v>20036.64</v>
      </c>
      <c r="H53" s="73"/>
      <c r="I53" s="310"/>
      <c r="J53" s="72">
        <v>26136.335875000001</v>
      </c>
      <c r="K53" s="72">
        <v>26136.335875000001</v>
      </c>
      <c r="L53" s="34">
        <v>26136.335875000001</v>
      </c>
      <c r="M53" s="35"/>
      <c r="N53" s="38"/>
      <c r="O53" s="36">
        <f t="shared" si="4"/>
        <v>1.2295081967213184E-2</v>
      </c>
      <c r="P53" s="36">
        <f t="shared" si="5"/>
        <v>1.2295081967213184E-2</v>
      </c>
      <c r="Q53" s="37">
        <f t="shared" si="6"/>
        <v>1.2295081967213184E-2</v>
      </c>
      <c r="R53" s="38"/>
      <c r="S53" s="38"/>
      <c r="T53" s="36">
        <f t="shared" si="7"/>
        <v>-7.4763063524589946E-3</v>
      </c>
      <c r="U53" s="36">
        <f t="shared" si="8"/>
        <v>-7.4763063524589946E-3</v>
      </c>
      <c r="V53" s="39">
        <f t="shared" si="9"/>
        <v>-7.4763063524589946E-3</v>
      </c>
      <c r="W53" s="75"/>
      <c r="X53" s="74"/>
    </row>
    <row r="54" spans="2:24" ht="15" customHeight="1" x14ac:dyDescent="0.25">
      <c r="B54" s="18">
        <v>2020</v>
      </c>
      <c r="C54" s="33"/>
      <c r="D54" s="72"/>
      <c r="E54" s="72">
        <v>20340.84</v>
      </c>
      <c r="F54" s="72">
        <v>20340.84</v>
      </c>
      <c r="G54" s="34">
        <v>20340.84</v>
      </c>
      <c r="H54" s="73"/>
      <c r="I54" s="310"/>
      <c r="J54" s="72">
        <v>26225.808895752896</v>
      </c>
      <c r="K54" s="72">
        <v>26225.808895752896</v>
      </c>
      <c r="L54" s="34">
        <v>26225.808895752896</v>
      </c>
      <c r="M54" s="35"/>
      <c r="N54" s="38"/>
      <c r="O54" s="36">
        <f t="shared" si="4"/>
        <v>1.5182186234817818E-2</v>
      </c>
      <c r="P54" s="36">
        <f t="shared" si="5"/>
        <v>1.5182186234817818E-2</v>
      </c>
      <c r="Q54" s="37">
        <f t="shared" si="6"/>
        <v>1.5182186234817818E-2</v>
      </c>
      <c r="R54" s="38"/>
      <c r="S54" s="38"/>
      <c r="T54" s="36">
        <f t="shared" si="7"/>
        <v>3.4233192127928191E-3</v>
      </c>
      <c r="U54" s="36">
        <f t="shared" si="8"/>
        <v>3.4233192127928191E-3</v>
      </c>
      <c r="V54" s="39">
        <f t="shared" si="9"/>
        <v>3.4233192127928191E-3</v>
      </c>
      <c r="W54" s="75"/>
      <c r="X54" s="74"/>
    </row>
    <row r="55" spans="2:24" ht="15" customHeight="1" x14ac:dyDescent="0.25">
      <c r="B55" s="18">
        <v>2021</v>
      </c>
      <c r="C55" s="33"/>
      <c r="D55" s="72"/>
      <c r="E55" s="72">
        <v>20584.199999999997</v>
      </c>
      <c r="F55" s="72">
        <v>20584.199999999997</v>
      </c>
      <c r="G55" s="34">
        <v>20584.199999999997</v>
      </c>
      <c r="H55" s="73"/>
      <c r="I55" s="310"/>
      <c r="J55" s="72">
        <v>26369.886905370844</v>
      </c>
      <c r="K55" s="72">
        <v>26369.886905370844</v>
      </c>
      <c r="L55" s="34">
        <v>26369.886905370844</v>
      </c>
      <c r="M55" s="35"/>
      <c r="N55" s="38"/>
      <c r="O55" s="36">
        <f t="shared" si="4"/>
        <v>1.1964107676968982E-2</v>
      </c>
      <c r="P55" s="36">
        <f t="shared" si="5"/>
        <v>1.1964107676968982E-2</v>
      </c>
      <c r="Q55" s="37">
        <f t="shared" si="6"/>
        <v>1.1964107676968982E-2</v>
      </c>
      <c r="R55" s="38"/>
      <c r="S55" s="38"/>
      <c r="T55" s="36">
        <f t="shared" si="7"/>
        <v>5.4937489322313127E-3</v>
      </c>
      <c r="U55" s="36">
        <f t="shared" si="8"/>
        <v>5.4937489322313127E-3</v>
      </c>
      <c r="V55" s="39">
        <f t="shared" si="9"/>
        <v>5.4937489322313127E-3</v>
      </c>
      <c r="W55" s="75"/>
      <c r="X55" s="74"/>
    </row>
    <row r="56" spans="2:24" ht="15" customHeight="1" x14ac:dyDescent="0.25">
      <c r="B56" s="18">
        <v>2022</v>
      </c>
      <c r="C56" s="33"/>
      <c r="D56" s="72"/>
      <c r="E56" s="72">
        <v>20787</v>
      </c>
      <c r="F56" s="72">
        <v>20787</v>
      </c>
      <c r="G56" s="34">
        <v>20787</v>
      </c>
      <c r="H56" s="73"/>
      <c r="I56" s="310"/>
      <c r="J56" s="72">
        <v>26494.168702290081</v>
      </c>
      <c r="K56" s="72">
        <v>26494.168702290081</v>
      </c>
      <c r="L56" s="34">
        <v>26494.168702290081</v>
      </c>
      <c r="M56" s="35"/>
      <c r="N56" s="38"/>
      <c r="O56" s="36">
        <f t="shared" si="4"/>
        <v>9.8522167487686829E-3</v>
      </c>
      <c r="P56" s="36">
        <f t="shared" si="5"/>
        <v>9.8522167487686829E-3</v>
      </c>
      <c r="Q56" s="37">
        <f t="shared" si="6"/>
        <v>9.8522167487686829E-3</v>
      </c>
      <c r="R56" s="38"/>
      <c r="S56" s="38"/>
      <c r="T56" s="36">
        <f t="shared" si="7"/>
        <v>4.7130197169682475E-3</v>
      </c>
      <c r="U56" s="36">
        <f t="shared" si="8"/>
        <v>4.7130197169682475E-3</v>
      </c>
      <c r="V56" s="39">
        <f t="shared" si="9"/>
        <v>4.7130197169682475E-3</v>
      </c>
      <c r="W56" s="75"/>
    </row>
    <row r="57" spans="2:24" ht="15" customHeight="1" x14ac:dyDescent="0.25">
      <c r="B57" s="18">
        <v>2023</v>
      </c>
      <c r="C57" s="33"/>
      <c r="D57" s="72"/>
      <c r="E57" s="72">
        <v>22003.800000000003</v>
      </c>
      <c r="F57" s="72">
        <v>22003.800000000003</v>
      </c>
      <c r="G57" s="34">
        <v>22003.800000000003</v>
      </c>
      <c r="H57" s="73"/>
      <c r="I57" s="310"/>
      <c r="J57" s="72">
        <v>27588.744480600755</v>
      </c>
      <c r="K57" s="72">
        <v>27588.744480600755</v>
      </c>
      <c r="L57" s="34">
        <v>27588.744480600755</v>
      </c>
      <c r="M57" s="35"/>
      <c r="N57" s="38"/>
      <c r="O57" s="36">
        <f t="shared" si="4"/>
        <v>5.8536585365853711E-2</v>
      </c>
      <c r="P57" s="36">
        <f t="shared" si="5"/>
        <v>5.8536585365853711E-2</v>
      </c>
      <c r="Q57" s="37">
        <f t="shared" si="6"/>
        <v>5.8536585365853711E-2</v>
      </c>
      <c r="R57" s="38"/>
      <c r="S57" s="38"/>
      <c r="T57" s="36">
        <f t="shared" si="7"/>
        <v>4.1313837418724519E-2</v>
      </c>
      <c r="U57" s="36">
        <f t="shared" si="8"/>
        <v>4.1313837418724519E-2</v>
      </c>
      <c r="V57" s="39">
        <f t="shared" si="9"/>
        <v>4.1313837418724519E-2</v>
      </c>
      <c r="W57" s="75"/>
    </row>
    <row r="58" spans="2:24" ht="15" customHeight="1" x14ac:dyDescent="0.25">
      <c r="B58" s="18">
        <v>2024</v>
      </c>
      <c r="C58" s="73"/>
      <c r="D58" s="72"/>
      <c r="E58" s="72">
        <v>23362.560000000001</v>
      </c>
      <c r="F58" s="72">
        <v>23362.560000000001</v>
      </c>
      <c r="G58" s="34">
        <v>23362.560000000001</v>
      </c>
      <c r="H58" s="73"/>
      <c r="I58" s="310"/>
      <c r="J58" s="72">
        <v>28823.414541871924</v>
      </c>
      <c r="K58" s="72">
        <v>28823.414541871924</v>
      </c>
      <c r="L58" s="34">
        <v>28823.414541871924</v>
      </c>
      <c r="M58" s="35"/>
      <c r="N58" s="38"/>
      <c r="O58" s="36">
        <f t="shared" si="4"/>
        <v>6.1751152073732607E-2</v>
      </c>
      <c r="P58" s="36">
        <f t="shared" si="5"/>
        <v>6.1751152073732607E-2</v>
      </c>
      <c r="Q58" s="37">
        <f t="shared" si="6"/>
        <v>6.1751152073732607E-2</v>
      </c>
      <c r="R58" s="38"/>
      <c r="S58" s="38"/>
      <c r="T58" s="36">
        <f t="shared" si="7"/>
        <v>4.4752673038069402E-2</v>
      </c>
      <c r="U58" s="36">
        <f t="shared" si="8"/>
        <v>4.4752673038069402E-2</v>
      </c>
      <c r="V58" s="39">
        <f t="shared" si="9"/>
        <v>4.4752673038069402E-2</v>
      </c>
      <c r="W58" s="75"/>
    </row>
    <row r="59" spans="2:24" ht="15" customHeight="1" x14ac:dyDescent="0.25">
      <c r="B59" s="18">
        <v>2025</v>
      </c>
      <c r="C59" s="73"/>
      <c r="D59" s="72"/>
      <c r="E59" s="72">
        <v>23626.199999999997</v>
      </c>
      <c r="F59" s="72">
        <v>23626.199999999997</v>
      </c>
      <c r="G59" s="34">
        <v>23626.199999999997</v>
      </c>
      <c r="H59" s="73"/>
      <c r="I59" s="310"/>
      <c r="J59" s="72">
        <v>28585.419275362321</v>
      </c>
      <c r="K59" s="72">
        <v>28585.419275362321</v>
      </c>
      <c r="L59" s="34">
        <v>28585.419275362321</v>
      </c>
      <c r="M59" s="35"/>
      <c r="N59" s="38"/>
      <c r="O59" s="36">
        <f>Sal_valid!O82</f>
        <v>3.125E-2</v>
      </c>
      <c r="P59" s="36">
        <f>Sal_valid!P82</f>
        <v>3.125E-2</v>
      </c>
      <c r="Q59" s="37">
        <f>Sal_valid!Q82</f>
        <v>3.125E-2</v>
      </c>
      <c r="R59" s="38"/>
      <c r="S59" s="38"/>
      <c r="T59" s="36">
        <f>Sal_valid!T82</f>
        <v>6.1593382046238876E-3</v>
      </c>
      <c r="U59" s="36">
        <f>Sal_valid!U82</f>
        <v>6.1593382046238876E-3</v>
      </c>
      <c r="V59" s="39">
        <f>Sal_valid!V82</f>
        <v>6.1593382046238876E-3</v>
      </c>
      <c r="W59" s="75"/>
    </row>
    <row r="60" spans="2:24" ht="15" customHeight="1" x14ac:dyDescent="0.25">
      <c r="B60" s="26">
        <v>2026</v>
      </c>
      <c r="C60" s="44"/>
      <c r="D60" s="76"/>
      <c r="E60" s="76">
        <f t="shared" ref="E60:E103" si="10">E59*(1+O60)</f>
        <v>24076.730134157995</v>
      </c>
      <c r="F60" s="76">
        <f t="shared" ref="F60:F103" si="11">F59*(1+P60)</f>
        <v>24076.730134157995</v>
      </c>
      <c r="G60" s="43">
        <f t="shared" ref="G60:G103" si="12">G59*(1+Q60)</f>
        <v>24076.730134157995</v>
      </c>
      <c r="H60" s="44"/>
      <c r="I60" s="311"/>
      <c r="J60" s="76">
        <f t="shared" ref="J60:J103" si="13">J59*(1+T60)</f>
        <v>28725.487829811595</v>
      </c>
      <c r="K60" s="76">
        <f t="shared" ref="K60:K103" si="14">K59*(1+U60)</f>
        <v>28725.487829811595</v>
      </c>
      <c r="L60" s="43">
        <f t="shared" ref="L60:L103" si="15">L59*(1+V60)</f>
        <v>28725.487829811595</v>
      </c>
      <c r="M60" s="45"/>
      <c r="N60" s="46"/>
      <c r="O60" s="40">
        <f>Sal_valid!O83</f>
        <v>1.90690899999999E-2</v>
      </c>
      <c r="P60" s="40">
        <f>Sal_valid!P83</f>
        <v>1.90690899999999E-2</v>
      </c>
      <c r="Q60" s="41">
        <f>Sal_valid!Q83</f>
        <v>1.90690899999999E-2</v>
      </c>
      <c r="R60" s="46"/>
      <c r="S60" s="46"/>
      <c r="T60" s="40">
        <f>Sal_valid!T83</f>
        <v>4.8999999999999044E-3</v>
      </c>
      <c r="U60" s="40">
        <f>Sal_valid!U83</f>
        <v>4.8999999999999044E-3</v>
      </c>
      <c r="V60" s="42">
        <f>Sal_valid!V83</f>
        <v>4.8999999999999044E-3</v>
      </c>
      <c r="W60" s="75"/>
    </row>
    <row r="61" spans="2:24" ht="15" customHeight="1" x14ac:dyDescent="0.25">
      <c r="B61" s="26">
        <v>2027</v>
      </c>
      <c r="C61" s="44"/>
      <c r="D61" s="76"/>
      <c r="E61" s="76">
        <f t="shared" si="10"/>
        <v>24627.912697936747</v>
      </c>
      <c r="F61" s="76">
        <f t="shared" si="11"/>
        <v>24627.912697936747</v>
      </c>
      <c r="G61" s="43">
        <f t="shared" si="12"/>
        <v>24627.912697936747</v>
      </c>
      <c r="H61" s="44"/>
      <c r="I61" s="311"/>
      <c r="J61" s="76">
        <f t="shared" si="13"/>
        <v>28877.7329153096</v>
      </c>
      <c r="K61" s="76">
        <f t="shared" si="14"/>
        <v>28877.7329153096</v>
      </c>
      <c r="L61" s="43">
        <f t="shared" si="15"/>
        <v>28877.7329153096</v>
      </c>
      <c r="M61" s="45"/>
      <c r="N61" s="46"/>
      <c r="O61" s="40">
        <f>Sal_valid!O84</f>
        <v>2.2892750000000239E-2</v>
      </c>
      <c r="P61" s="40">
        <f>Sal_valid!P84</f>
        <v>2.2892750000000239E-2</v>
      </c>
      <c r="Q61" s="41">
        <f>Sal_valid!Q84</f>
        <v>2.2892750000000239E-2</v>
      </c>
      <c r="R61" s="46"/>
      <c r="S61" s="46"/>
      <c r="T61" s="40">
        <f>Sal_valid!T84</f>
        <v>5.3000000000000824E-3</v>
      </c>
      <c r="U61" s="40">
        <f>Sal_valid!U84</f>
        <v>5.3000000000000824E-3</v>
      </c>
      <c r="V61" s="42">
        <f>Sal_valid!V84</f>
        <v>5.3000000000000824E-3</v>
      </c>
      <c r="W61" s="75"/>
    </row>
    <row r="62" spans="2:24" ht="15" customHeight="1" x14ac:dyDescent="0.25">
      <c r="B62" s="26">
        <v>2028</v>
      </c>
      <c r="C62" s="44"/>
      <c r="D62" s="76"/>
      <c r="E62" s="76">
        <f t="shared" si="10"/>
        <v>25209.254577171545</v>
      </c>
      <c r="F62" s="76">
        <f t="shared" si="11"/>
        <v>25209.254577171545</v>
      </c>
      <c r="G62" s="43">
        <f t="shared" si="12"/>
        <v>25209.254577171545</v>
      </c>
      <c r="H62" s="44"/>
      <c r="I62" s="311"/>
      <c r="J62" s="76">
        <f t="shared" si="13"/>
        <v>29050.999312801458</v>
      </c>
      <c r="K62" s="76">
        <f t="shared" si="14"/>
        <v>29050.999312801458</v>
      </c>
      <c r="L62" s="43">
        <f t="shared" si="15"/>
        <v>29050.999312801458</v>
      </c>
      <c r="M62" s="45"/>
      <c r="N62" s="46"/>
      <c r="O62" s="40">
        <f>Sal_valid!O85</f>
        <v>2.3605000000000098E-2</v>
      </c>
      <c r="P62" s="40">
        <f>Sal_valid!P85</f>
        <v>2.3605000000000098E-2</v>
      </c>
      <c r="Q62" s="41">
        <f>Sal_valid!Q85</f>
        <v>2.3605000000000098E-2</v>
      </c>
      <c r="R62" s="46"/>
      <c r="S62" s="46"/>
      <c r="T62" s="40">
        <f>Sal_valid!T85</f>
        <v>6.0000000000000053E-3</v>
      </c>
      <c r="U62" s="40">
        <f>Sal_valid!U85</f>
        <v>6.0000000000000053E-3</v>
      </c>
      <c r="V62" s="42">
        <f>Sal_valid!V85</f>
        <v>6.0000000000000053E-3</v>
      </c>
      <c r="W62" s="75"/>
    </row>
    <row r="63" spans="2:24" ht="15" customHeight="1" x14ac:dyDescent="0.25">
      <c r="B63" s="26">
        <v>2029</v>
      </c>
      <c r="C63" s="44"/>
      <c r="D63" s="76"/>
      <c r="E63" s="76">
        <f t="shared" si="10"/>
        <v>25768.408448320501</v>
      </c>
      <c r="F63" s="76">
        <f t="shared" si="11"/>
        <v>25768.408448320501</v>
      </c>
      <c r="G63" s="43">
        <f t="shared" si="12"/>
        <v>25768.408448320501</v>
      </c>
      <c r="H63" s="44"/>
      <c r="I63" s="311"/>
      <c r="J63" s="76">
        <f t="shared" si="13"/>
        <v>29184.63390964035</v>
      </c>
      <c r="K63" s="76">
        <f t="shared" si="14"/>
        <v>29184.63390964035</v>
      </c>
      <c r="L63" s="43">
        <f t="shared" si="15"/>
        <v>29184.63390964035</v>
      </c>
      <c r="M63" s="45"/>
      <c r="N63" s="46"/>
      <c r="O63" s="40">
        <f>Sal_valid!O86</f>
        <v>2.2180500000000158E-2</v>
      </c>
      <c r="P63" s="40">
        <f>Sal_valid!P86</f>
        <v>2.2180500000000158E-2</v>
      </c>
      <c r="Q63" s="41">
        <f>Sal_valid!Q86</f>
        <v>2.2180500000000158E-2</v>
      </c>
      <c r="R63" s="46"/>
      <c r="S63" s="46"/>
      <c r="T63" s="40">
        <f>Sal_valid!T86</f>
        <v>4.6000000000001595E-3</v>
      </c>
      <c r="U63" s="40">
        <f>Sal_valid!U86</f>
        <v>4.6000000000001595E-3</v>
      </c>
      <c r="V63" s="42">
        <f>Sal_valid!V86</f>
        <v>4.6000000000001595E-3</v>
      </c>
      <c r="W63" s="75"/>
    </row>
    <row r="64" spans="2:24" ht="15" customHeight="1" x14ac:dyDescent="0.25">
      <c r="B64" s="26">
        <v>2030</v>
      </c>
      <c r="C64" s="44"/>
      <c r="D64" s="76"/>
      <c r="E64" s="76">
        <f t="shared" si="10"/>
        <v>26386.7560972801</v>
      </c>
      <c r="F64" s="76">
        <f t="shared" si="11"/>
        <v>26368.604235713516</v>
      </c>
      <c r="G64" s="43">
        <f t="shared" si="12"/>
        <v>26350.452374146946</v>
      </c>
      <c r="H64" s="44"/>
      <c r="I64" s="311"/>
      <c r="J64" s="76">
        <f t="shared" si="13"/>
        <v>29370.966572294215</v>
      </c>
      <c r="K64" s="76">
        <f t="shared" si="14"/>
        <v>29350.761825741378</v>
      </c>
      <c r="L64" s="43">
        <f t="shared" si="15"/>
        <v>29330.557079188555</v>
      </c>
      <c r="M64" s="45"/>
      <c r="N64" s="46"/>
      <c r="O64" s="40">
        <f>Sal_valid!O87</f>
        <v>2.3996346153846382E-2</v>
      </c>
      <c r="P64" s="40">
        <f>Sal_valid!P87</f>
        <v>2.3291923076923071E-2</v>
      </c>
      <c r="Q64" s="41">
        <f>Sal_valid!Q87</f>
        <v>2.2587500000000205E-2</v>
      </c>
      <c r="R64" s="46"/>
      <c r="S64" s="46"/>
      <c r="T64" s="40">
        <f>Sal_valid!T87</f>
        <v>6.384615384615655E-3</v>
      </c>
      <c r="U64" s="40">
        <f>Sal_valid!U87</f>
        <v>5.6923076923076632E-3</v>
      </c>
      <c r="V64" s="42">
        <f>Sal_valid!V87</f>
        <v>5.0000000000001155E-3</v>
      </c>
      <c r="W64" s="75"/>
    </row>
    <row r="65" spans="2:23" ht="15" customHeight="1" x14ac:dyDescent="0.25">
      <c r="B65" s="26">
        <v>2031</v>
      </c>
      <c r="C65" s="44"/>
      <c r="D65" s="76"/>
      <c r="E65" s="76">
        <f t="shared" si="10"/>
        <v>27029.64860464802</v>
      </c>
      <c r="F65" s="76">
        <f t="shared" si="11"/>
        <v>26986.288282846563</v>
      </c>
      <c r="G65" s="43">
        <f t="shared" si="12"/>
        <v>26942.962058618927</v>
      </c>
      <c r="H65" s="44"/>
      <c r="I65" s="311"/>
      <c r="J65" s="76">
        <f t="shared" si="13"/>
        <v>29569.107631401152</v>
      </c>
      <c r="K65" s="76">
        <f t="shared" si="14"/>
        <v>29521.673569603572</v>
      </c>
      <c r="L65" s="43">
        <f t="shared" si="15"/>
        <v>29474.276808876581</v>
      </c>
      <c r="M65" s="45"/>
      <c r="N65" s="46"/>
      <c r="O65" s="40">
        <f>Sal_valid!O88</f>
        <v>2.4364211538461467E-2</v>
      </c>
      <c r="P65" s="40">
        <f>Sal_valid!P88</f>
        <v>2.342498076923083E-2</v>
      </c>
      <c r="Q65" s="41">
        <f>Sal_valid!Q88</f>
        <v>2.2485750000000193E-2</v>
      </c>
      <c r="R65" s="46"/>
      <c r="S65" s="46"/>
      <c r="T65" s="40">
        <f>Sal_valid!T88</f>
        <v>6.7461538461537351E-3</v>
      </c>
      <c r="U65" s="40">
        <f>Sal_valid!U88</f>
        <v>5.8230769230767088E-3</v>
      </c>
      <c r="V65" s="42">
        <f>Sal_valid!V88</f>
        <v>4.9000000000001265E-3</v>
      </c>
      <c r="W65" s="75"/>
    </row>
    <row r="66" spans="2:23" ht="15" customHeight="1" x14ac:dyDescent="0.25">
      <c r="B66" s="26">
        <v>2032</v>
      </c>
      <c r="C66" s="44"/>
      <c r="D66" s="76"/>
      <c r="E66" s="76">
        <f t="shared" si="10"/>
        <v>27698.147953141917</v>
      </c>
      <c r="F66" s="76">
        <f t="shared" si="11"/>
        <v>27622.032300148032</v>
      </c>
      <c r="G66" s="43">
        <f t="shared" si="12"/>
        <v>27546.053321339059</v>
      </c>
      <c r="H66" s="44"/>
      <c r="I66" s="311"/>
      <c r="J66" s="76">
        <f t="shared" si="13"/>
        <v>29779.275750258192</v>
      </c>
      <c r="K66" s="76">
        <f t="shared" si="14"/>
        <v>29697.441072241058</v>
      </c>
      <c r="L66" s="43">
        <f t="shared" si="15"/>
        <v>29615.753337559192</v>
      </c>
      <c r="M66" s="45"/>
      <c r="N66" s="46"/>
      <c r="O66" s="40">
        <f>Sal_valid!O89</f>
        <v>2.4732076923076995E-2</v>
      </c>
      <c r="P66" s="40">
        <f>Sal_valid!P89</f>
        <v>2.3558038461538588E-2</v>
      </c>
      <c r="Q66" s="41">
        <f>Sal_valid!Q89</f>
        <v>2.2384000000000182E-2</v>
      </c>
      <c r="R66" s="46"/>
      <c r="S66" s="46"/>
      <c r="T66" s="40">
        <f>Sal_valid!T89</f>
        <v>7.1076923076924814E-3</v>
      </c>
      <c r="U66" s="40">
        <f>Sal_valid!U89</f>
        <v>5.9538461538461984E-3</v>
      </c>
      <c r="V66" s="42">
        <f>Sal_valid!V89</f>
        <v>4.8000000000001375E-3</v>
      </c>
      <c r="W66" s="75"/>
    </row>
    <row r="67" spans="2:23" ht="15" customHeight="1" x14ac:dyDescent="0.25">
      <c r="B67" s="26">
        <v>2033</v>
      </c>
      <c r="C67" s="44"/>
      <c r="D67" s="76"/>
      <c r="E67" s="76">
        <f t="shared" si="10"/>
        <v>28393.369868795704</v>
      </c>
      <c r="F67" s="76">
        <f t="shared" si="11"/>
        <v>28276.428523335489</v>
      </c>
      <c r="G67" s="43">
        <f t="shared" si="12"/>
        <v>28159.84136795847</v>
      </c>
      <c r="H67" s="44"/>
      <c r="I67" s="311"/>
      <c r="J67" s="76">
        <f t="shared" si="13"/>
        <v>30001.704032977421</v>
      </c>
      <c r="K67" s="76">
        <f t="shared" si="14"/>
        <v>29878.138579072925</v>
      </c>
      <c r="L67" s="43">
        <f t="shared" si="15"/>
        <v>29754.947378245717</v>
      </c>
      <c r="M67" s="45"/>
      <c r="N67" s="46"/>
      <c r="O67" s="40">
        <f>Sal_valid!O90</f>
        <v>2.5099942307692302E-2</v>
      </c>
      <c r="P67" s="40">
        <f>Sal_valid!P90</f>
        <v>2.3691096153846347E-2</v>
      </c>
      <c r="Q67" s="41">
        <f>Sal_valid!Q90</f>
        <v>2.228225000000017E-2</v>
      </c>
      <c r="R67" s="46"/>
      <c r="S67" s="46"/>
      <c r="T67" s="40">
        <f>Sal_valid!T90</f>
        <v>7.4692307692305615E-3</v>
      </c>
      <c r="U67" s="40">
        <f>Sal_valid!U90</f>
        <v>6.084615384615466E-3</v>
      </c>
      <c r="V67" s="42">
        <f>Sal_valid!V90</f>
        <v>4.6999999999999265E-3</v>
      </c>
      <c r="W67" s="75"/>
    </row>
    <row r="68" spans="2:23" ht="15" customHeight="1" x14ac:dyDescent="0.25">
      <c r="B68" s="26">
        <v>2034</v>
      </c>
      <c r="C68" s="44"/>
      <c r="D68" s="76"/>
      <c r="E68" s="76">
        <f t="shared" si="10"/>
        <v>29116.48675235076</v>
      </c>
      <c r="F68" s="76">
        <f t="shared" si="11"/>
        <v>28950.090506695215</v>
      </c>
      <c r="G68" s="43">
        <f t="shared" si="12"/>
        <v>28784.440729420472</v>
      </c>
      <c r="H68" s="44"/>
      <c r="I68" s="311"/>
      <c r="J68" s="76">
        <f t="shared" si="13"/>
        <v>30236.640453789507</v>
      </c>
      <c r="K68" s="76">
        <f t="shared" si="14"/>
        <v>30063.842701933627</v>
      </c>
      <c r="L68" s="43">
        <f t="shared" si="15"/>
        <v>29891.820136185645</v>
      </c>
      <c r="M68" s="45"/>
      <c r="N68" s="46"/>
      <c r="O68" s="40">
        <f>Sal_valid!O91</f>
        <v>2.5467807692307831E-2</v>
      </c>
      <c r="P68" s="40">
        <f>Sal_valid!P91</f>
        <v>2.3824153846154106E-2</v>
      </c>
      <c r="Q68" s="41">
        <f>Sal_valid!Q91</f>
        <v>2.2180499999999936E-2</v>
      </c>
      <c r="R68" s="46"/>
      <c r="S68" s="46"/>
      <c r="T68" s="40">
        <f>Sal_valid!T91</f>
        <v>7.8307692307693078E-3</v>
      </c>
      <c r="U68" s="40">
        <f>Sal_valid!U91</f>
        <v>6.2153846153847336E-3</v>
      </c>
      <c r="V68" s="42">
        <f>Sal_valid!V91</f>
        <v>4.5999999999999375E-3</v>
      </c>
      <c r="W68" s="75"/>
    </row>
    <row r="69" spans="2:23" ht="15" customHeight="1" x14ac:dyDescent="0.25">
      <c r="B69" s="26">
        <v>2035</v>
      </c>
      <c r="C69" s="44"/>
      <c r="D69" s="76"/>
      <c r="E69" s="76">
        <f t="shared" si="10"/>
        <v>29868.730785233063</v>
      </c>
      <c r="F69" s="76">
        <f t="shared" si="11"/>
        <v>29643.653949021722</v>
      </c>
      <c r="G69" s="43">
        <f t="shared" si="12"/>
        <v>29419.965200175164</v>
      </c>
      <c r="H69" s="44"/>
      <c r="I69" s="311"/>
      <c r="J69" s="76">
        <f t="shared" si="13"/>
        <v>30484.34831596864</v>
      </c>
      <c r="K69" s="76">
        <f t="shared" si="14"/>
        <v>30254.632472926663</v>
      </c>
      <c r="L69" s="43">
        <f t="shared" si="15"/>
        <v>30026.333326798478</v>
      </c>
      <c r="M69" s="45"/>
      <c r="N69" s="46"/>
      <c r="O69" s="40">
        <f>Sal_valid!O92</f>
        <v>2.583567307692336E-2</v>
      </c>
      <c r="P69" s="40">
        <f>Sal_valid!P92</f>
        <v>2.3957211538461642E-2</v>
      </c>
      <c r="Q69" s="41">
        <f>Sal_valid!Q92</f>
        <v>2.2078749999999925E-2</v>
      </c>
      <c r="R69" s="46"/>
      <c r="S69" s="46"/>
      <c r="T69" s="40">
        <f>Sal_valid!T92</f>
        <v>8.192307692308054E-3</v>
      </c>
      <c r="U69" s="40">
        <f>Sal_valid!U92</f>
        <v>6.3461538461537792E-3</v>
      </c>
      <c r="V69" s="42">
        <f>Sal_valid!V92</f>
        <v>4.4999999999999485E-3</v>
      </c>
      <c r="W69" s="75"/>
    </row>
    <row r="70" spans="2:23" ht="15" customHeight="1" x14ac:dyDescent="0.25">
      <c r="B70" s="26">
        <v>2036</v>
      </c>
      <c r="C70" s="44"/>
      <c r="D70" s="76"/>
      <c r="E70" s="76">
        <f t="shared" si="10"/>
        <v>30651.397221161256</v>
      </c>
      <c r="F70" s="76">
        <f t="shared" si="11"/>
        <v>30357.77755363741</v>
      </c>
      <c r="G70" s="43">
        <f t="shared" si="12"/>
        <v>30066.527775379418</v>
      </c>
      <c r="H70" s="44"/>
      <c r="I70" s="311"/>
      <c r="J70" s="76">
        <f t="shared" si="13"/>
        <v>30745.106741563686</v>
      </c>
      <c r="K70" s="76">
        <f t="shared" si="14"/>
        <v>30450.58940017438</v>
      </c>
      <c r="L70" s="43">
        <f t="shared" si="15"/>
        <v>30158.44919343639</v>
      </c>
      <c r="M70" s="45"/>
      <c r="N70" s="46"/>
      <c r="O70" s="40">
        <f>Sal_valid!O93</f>
        <v>2.6203538461538445E-2</v>
      </c>
      <c r="P70" s="40">
        <f>Sal_valid!P93</f>
        <v>2.4090269230769179E-2</v>
      </c>
      <c r="Q70" s="41">
        <f>Sal_valid!Q93</f>
        <v>2.1977000000000135E-2</v>
      </c>
      <c r="R70" s="46"/>
      <c r="S70" s="46"/>
      <c r="T70" s="40">
        <f>Sal_valid!T93</f>
        <v>8.5538461538459121E-3</v>
      </c>
      <c r="U70" s="40">
        <f>Sal_valid!U93</f>
        <v>6.4769230769228248E-3</v>
      </c>
      <c r="V70" s="42">
        <f>Sal_valid!V93</f>
        <v>4.3999999999999595E-3</v>
      </c>
      <c r="W70" s="75"/>
    </row>
    <row r="71" spans="2:23" ht="15" customHeight="1" x14ac:dyDescent="0.25">
      <c r="B71" s="26">
        <v>2037</v>
      </c>
      <c r="C71" s="44"/>
      <c r="D71" s="76"/>
      <c r="E71" s="76">
        <f t="shared" si="10"/>
        <v>31465.847875173607</v>
      </c>
      <c r="F71" s="76">
        <f t="shared" si="11"/>
        <v>31093.143923977215</v>
      </c>
      <c r="G71" s="43">
        <f t="shared" si="12"/>
        <v>30724.240587097789</v>
      </c>
      <c r="H71" s="44"/>
      <c r="I71" s="311"/>
      <c r="J71" s="76">
        <f t="shared" si="13"/>
        <v>31019.211193205781</v>
      </c>
      <c r="K71" s="76">
        <f t="shared" si="14"/>
        <v>30651.797525518603</v>
      </c>
      <c r="L71" s="43">
        <f t="shared" si="15"/>
        <v>30288.130524968165</v>
      </c>
      <c r="M71" s="45"/>
      <c r="N71" s="46"/>
      <c r="O71" s="40">
        <f>Sal_valid!O94</f>
        <v>2.6571403846153752E-2</v>
      </c>
      <c r="P71" s="40">
        <f>Sal_valid!P94</f>
        <v>2.4223326923076938E-2</v>
      </c>
      <c r="Q71" s="41">
        <f>Sal_valid!Q94</f>
        <v>2.1875250000000124E-2</v>
      </c>
      <c r="R71" s="46"/>
      <c r="S71" s="46"/>
      <c r="T71" s="40">
        <f>Sal_valid!T94</f>
        <v>8.9153846153846583E-3</v>
      </c>
      <c r="U71" s="40">
        <f>Sal_valid!U94</f>
        <v>6.6076923076920924E-3</v>
      </c>
      <c r="V71" s="42">
        <f>Sal_valid!V94</f>
        <v>4.2999999999999705E-3</v>
      </c>
      <c r="W71" s="75"/>
    </row>
    <row r="72" spans="2:23" ht="15" customHeight="1" x14ac:dyDescent="0.25">
      <c r="B72" s="26">
        <v>2038</v>
      </c>
      <c r="C72" s="44"/>
      <c r="D72" s="76"/>
      <c r="E72" s="76">
        <f t="shared" si="10"/>
        <v>32313.514822657347</v>
      </c>
      <c r="F72" s="76">
        <f t="shared" si="11"/>
        <v>31850.460496291114</v>
      </c>
      <c r="G72" s="43">
        <f t="shared" si="12"/>
        <v>31393.214839520966</v>
      </c>
      <c r="H72" s="44"/>
      <c r="I72" s="311"/>
      <c r="J72" s="76">
        <f t="shared" si="13"/>
        <v>31306.974029351994</v>
      </c>
      <c r="K72" s="76">
        <f t="shared" si="14"/>
        <v>30858.343484229023</v>
      </c>
      <c r="L72" s="43">
        <f t="shared" si="15"/>
        <v>30415.340673173032</v>
      </c>
      <c r="M72" s="45"/>
      <c r="N72" s="46"/>
      <c r="O72" s="40">
        <f>Sal_valid!O95</f>
        <v>2.6939269230769503E-2</v>
      </c>
      <c r="P72" s="40">
        <f>Sal_valid!P95</f>
        <v>2.4356384615384696E-2</v>
      </c>
      <c r="Q72" s="41">
        <f>Sal_valid!Q95</f>
        <v>2.1773500000000112E-2</v>
      </c>
      <c r="R72" s="46"/>
      <c r="S72" s="46"/>
      <c r="T72" s="40">
        <f>Sal_valid!T95</f>
        <v>9.2769230769234046E-3</v>
      </c>
      <c r="U72" s="40">
        <f>Sal_valid!U95</f>
        <v>6.738461538461582E-3</v>
      </c>
      <c r="V72" s="42">
        <f>Sal_valid!V95</f>
        <v>4.1999999999999815E-3</v>
      </c>
      <c r="W72" s="75"/>
    </row>
    <row r="73" spans="2:23" ht="15" customHeight="1" x14ac:dyDescent="0.25">
      <c r="B73" s="26">
        <v>2039</v>
      </c>
      <c r="C73" s="44"/>
      <c r="D73" s="76"/>
      <c r="E73" s="76">
        <f t="shared" si="10"/>
        <v>33195.904321815877</v>
      </c>
      <c r="F73" s="76">
        <f t="shared" si="11"/>
        <v>32630.460511088473</v>
      </c>
      <c r="G73" s="43">
        <f t="shared" si="12"/>
        <v>32073.560743219357</v>
      </c>
      <c r="H73" s="44"/>
      <c r="I73" s="311"/>
      <c r="J73" s="76">
        <f t="shared" si="13"/>
        <v>31608.725094419515</v>
      </c>
      <c r="K73" s="76">
        <f t="shared" si="14"/>
        <v>31070.316566778383</v>
      </c>
      <c r="L73" s="43">
        <f t="shared" si="15"/>
        <v>30540.043569933041</v>
      </c>
      <c r="M73" s="45"/>
      <c r="N73" s="46"/>
      <c r="O73" s="40">
        <f>Sal_valid!O96</f>
        <v>2.7307134615384587E-2</v>
      </c>
      <c r="P73" s="40">
        <f>Sal_valid!P96</f>
        <v>2.4489442307692455E-2</v>
      </c>
      <c r="Q73" s="41">
        <f>Sal_valid!Q96</f>
        <v>2.1671750000000101E-2</v>
      </c>
      <c r="R73" s="46"/>
      <c r="S73" s="46"/>
      <c r="T73" s="40">
        <f>Sal_valid!T96</f>
        <v>9.6384615384614847E-3</v>
      </c>
      <c r="U73" s="40">
        <f>Sal_valid!U96</f>
        <v>6.8692307692308496E-3</v>
      </c>
      <c r="V73" s="42">
        <f>Sal_valid!V96</f>
        <v>4.0999999999999925E-3</v>
      </c>
      <c r="W73" s="75"/>
    </row>
    <row r="74" spans="2:23" ht="15" customHeight="1" x14ac:dyDescent="0.25">
      <c r="B74" s="26">
        <v>2040</v>
      </c>
      <c r="C74" s="44"/>
      <c r="D74" s="76"/>
      <c r="E74" s="76">
        <f t="shared" si="10"/>
        <v>34114.600973922134</v>
      </c>
      <c r="F74" s="76">
        <f t="shared" si="11"/>
        <v>33433.904025022755</v>
      </c>
      <c r="G74" s="43">
        <f t="shared" si="12"/>
        <v>32765.387448450601</v>
      </c>
      <c r="H74" s="44"/>
      <c r="I74" s="311"/>
      <c r="J74" s="76">
        <f t="shared" si="13"/>
        <v>31924.812345363709</v>
      </c>
      <c r="K74" s="76">
        <f t="shared" si="14"/>
        <v>31287.808782745829</v>
      </c>
      <c r="L74" s="43">
        <f t="shared" si="15"/>
        <v>30662.203744212773</v>
      </c>
      <c r="M74" s="45"/>
      <c r="N74" s="46"/>
      <c r="O74" s="40">
        <f>Sal_valid!O97</f>
        <v>2.7675000000000116E-2</v>
      </c>
      <c r="P74" s="40">
        <f>Sal_valid!P97</f>
        <v>2.4622500000000214E-2</v>
      </c>
      <c r="Q74" s="41">
        <f>Sal_valid!Q97</f>
        <v>2.1570000000000089E-2</v>
      </c>
      <c r="R74" s="46"/>
      <c r="S74" s="46"/>
      <c r="T74" s="40">
        <f>Sal_valid!T97</f>
        <v>1.0000000000000009E-2</v>
      </c>
      <c r="U74" s="40">
        <f>Sal_valid!U97</f>
        <v>6.9999999999998952E-3</v>
      </c>
      <c r="V74" s="42">
        <f>Sal_valid!V97</f>
        <v>4.0000000000000036E-3</v>
      </c>
      <c r="W74" s="75"/>
    </row>
    <row r="75" spans="2:23" ht="15" customHeight="1" x14ac:dyDescent="0.25">
      <c r="B75" s="26">
        <v>2041</v>
      </c>
      <c r="C75" s="44"/>
      <c r="D75" s="76"/>
      <c r="E75" s="76">
        <f t="shared" si="10"/>
        <v>35058.722555875429</v>
      </c>
      <c r="F75" s="76">
        <f t="shared" si="11"/>
        <v>34257.130326878869</v>
      </c>
      <c r="G75" s="43">
        <f t="shared" si="12"/>
        <v>33472.136855713681</v>
      </c>
      <c r="H75" s="44"/>
      <c r="I75" s="311"/>
      <c r="J75" s="76">
        <f t="shared" si="13"/>
        <v>32244.060468817341</v>
      </c>
      <c r="K75" s="76">
        <f t="shared" si="14"/>
        <v>31506.82344422504</v>
      </c>
      <c r="L75" s="43">
        <f t="shared" si="15"/>
        <v>30784.852559189625</v>
      </c>
      <c r="M75" s="45"/>
      <c r="N75" s="46"/>
      <c r="O75" s="40">
        <f>Sal_valid!O98</f>
        <v>2.7675000000000116E-2</v>
      </c>
      <c r="P75" s="40">
        <f>Sal_valid!P98</f>
        <v>2.462249999999977E-2</v>
      </c>
      <c r="Q75" s="41">
        <f>Sal_valid!Q98</f>
        <v>2.1570000000000089E-2</v>
      </c>
      <c r="R75" s="46"/>
      <c r="S75" s="46"/>
      <c r="T75" s="40">
        <f>Sal_valid!T98</f>
        <v>9.9999999999997868E-3</v>
      </c>
      <c r="U75" s="40">
        <f>Sal_valid!U98</f>
        <v>6.9999999999996732E-3</v>
      </c>
      <c r="V75" s="42">
        <f>Sal_valid!V98</f>
        <v>4.0000000000000036E-3</v>
      </c>
      <c r="W75" s="75"/>
    </row>
    <row r="76" spans="2:23" ht="15" customHeight="1" x14ac:dyDescent="0.25">
      <c r="B76" s="26">
        <v>2042</v>
      </c>
      <c r="C76" s="44"/>
      <c r="D76" s="76"/>
      <c r="E76" s="76">
        <f t="shared" si="10"/>
        <v>36028.972702609288</v>
      </c>
      <c r="F76" s="76">
        <f t="shared" si="11"/>
        <v>35100.626518352452</v>
      </c>
      <c r="G76" s="43">
        <f t="shared" si="12"/>
        <v>34194.13084769142</v>
      </c>
      <c r="H76" s="44"/>
      <c r="I76" s="311"/>
      <c r="J76" s="76">
        <f t="shared" si="13"/>
        <v>32566.501073505522</v>
      </c>
      <c r="K76" s="76">
        <f t="shared" si="14"/>
        <v>31727.371208334611</v>
      </c>
      <c r="L76" s="43">
        <f t="shared" si="15"/>
        <v>30907.991969426377</v>
      </c>
      <c r="M76" s="45"/>
      <c r="N76" s="46"/>
      <c r="O76" s="40">
        <f>Sal_valid!O99</f>
        <v>2.7675000000000116E-2</v>
      </c>
      <c r="P76" s="40">
        <f>Sal_valid!P99</f>
        <v>2.4622500000000214E-2</v>
      </c>
      <c r="Q76" s="41">
        <f>Sal_valid!Q99</f>
        <v>2.1569999999999867E-2</v>
      </c>
      <c r="R76" s="46"/>
      <c r="S76" s="46"/>
      <c r="T76" s="40">
        <f>Sal_valid!T99</f>
        <v>1.0000000000000231E-2</v>
      </c>
      <c r="U76" s="40">
        <f>Sal_valid!U99</f>
        <v>6.9999999999998952E-3</v>
      </c>
      <c r="V76" s="42">
        <f>Sal_valid!V99</f>
        <v>3.9999999999997815E-3</v>
      </c>
      <c r="W76" s="75"/>
    </row>
    <row r="77" spans="2:23" ht="15" customHeight="1" x14ac:dyDescent="0.25">
      <c r="B77" s="26">
        <v>2043</v>
      </c>
      <c r="C77" s="44"/>
      <c r="D77" s="76"/>
      <c r="E77" s="76">
        <f t="shared" si="10"/>
        <v>37026.074522153998</v>
      </c>
      <c r="F77" s="76">
        <f t="shared" si="11"/>
        <v>35964.891694800579</v>
      </c>
      <c r="G77" s="43">
        <f t="shared" si="12"/>
        <v>34931.698250076122</v>
      </c>
      <c r="H77" s="44"/>
      <c r="I77" s="311"/>
      <c r="J77" s="76">
        <f t="shared" si="13"/>
        <v>32892.166084240569</v>
      </c>
      <c r="K77" s="76">
        <f t="shared" si="14"/>
        <v>31949.462806792944</v>
      </c>
      <c r="L77" s="43">
        <f t="shared" si="15"/>
        <v>31031.623937304077</v>
      </c>
      <c r="M77" s="45"/>
      <c r="N77" s="46"/>
      <c r="O77" s="40">
        <f>Sal_valid!O100</f>
        <v>2.7674999999999894E-2</v>
      </c>
      <c r="P77" s="40">
        <f>Sal_valid!P100</f>
        <v>2.462249999999977E-2</v>
      </c>
      <c r="Q77" s="41">
        <f>Sal_valid!Q100</f>
        <v>2.1569999999999867E-2</v>
      </c>
      <c r="R77" s="46"/>
      <c r="S77" s="46"/>
      <c r="T77" s="40">
        <f>Sal_valid!T100</f>
        <v>9.9999999999997868E-3</v>
      </c>
      <c r="U77" s="40">
        <f>Sal_valid!U100</f>
        <v>6.9999999999996732E-3</v>
      </c>
      <c r="V77" s="42">
        <f>Sal_valid!V100</f>
        <v>3.9999999999997815E-3</v>
      </c>
      <c r="W77" s="75"/>
    </row>
    <row r="78" spans="2:23" ht="15" customHeight="1" x14ac:dyDescent="0.25">
      <c r="B78" s="26">
        <v>2044</v>
      </c>
      <c r="C78" s="44"/>
      <c r="D78" s="76"/>
      <c r="E78" s="76">
        <f t="shared" si="10"/>
        <v>38050.771134554619</v>
      </c>
      <c r="F78" s="76">
        <f t="shared" si="11"/>
        <v>36850.437240555802</v>
      </c>
      <c r="G78" s="43">
        <f t="shared" si="12"/>
        <v>35685.174981330259</v>
      </c>
      <c r="H78" s="44"/>
      <c r="I78" s="311"/>
      <c r="J78" s="76">
        <f t="shared" si="13"/>
        <v>33221.087745082979</v>
      </c>
      <c r="K78" s="76">
        <f t="shared" si="14"/>
        <v>32173.109046440499</v>
      </c>
      <c r="L78" s="43">
        <f t="shared" si="15"/>
        <v>31155.750433053287</v>
      </c>
      <c r="M78" s="45"/>
      <c r="N78" s="46"/>
      <c r="O78" s="40">
        <f>Sal_valid!O101</f>
        <v>2.7675000000000338E-2</v>
      </c>
      <c r="P78" s="40">
        <f>Sal_valid!P101</f>
        <v>2.4622499999999992E-2</v>
      </c>
      <c r="Q78" s="41">
        <f>Sal_valid!Q101</f>
        <v>2.1569999999999867E-2</v>
      </c>
      <c r="R78" s="46"/>
      <c r="S78" s="46"/>
      <c r="T78" s="40">
        <f>Sal_valid!T101</f>
        <v>1.0000000000000231E-2</v>
      </c>
      <c r="U78" s="40">
        <f>Sal_valid!U101</f>
        <v>7.0000000000001172E-3</v>
      </c>
      <c r="V78" s="42">
        <f>Sal_valid!V101</f>
        <v>3.9999999999997815E-3</v>
      </c>
      <c r="W78" s="75"/>
    </row>
    <row r="79" spans="2:23" ht="15" customHeight="1" x14ac:dyDescent="0.25">
      <c r="B79" s="26">
        <v>2045</v>
      </c>
      <c r="C79" s="44"/>
      <c r="D79" s="76"/>
      <c r="E79" s="76">
        <f t="shared" si="10"/>
        <v>39103.826225703422</v>
      </c>
      <c r="F79" s="76">
        <f t="shared" si="11"/>
        <v>37757.787131511381</v>
      </c>
      <c r="G79" s="43">
        <f t="shared" si="12"/>
        <v>36454.904205677558</v>
      </c>
      <c r="H79" s="44"/>
      <c r="I79" s="311"/>
      <c r="J79" s="76">
        <f t="shared" si="13"/>
        <v>33553.29862253381</v>
      </c>
      <c r="K79" s="76">
        <f t="shared" si="14"/>
        <v>32398.320809765573</v>
      </c>
      <c r="L79" s="43">
        <f t="shared" si="15"/>
        <v>31280.373434785499</v>
      </c>
      <c r="M79" s="45"/>
      <c r="N79" s="46"/>
      <c r="O79" s="40">
        <f>Sal_valid!O102</f>
        <v>2.7675000000000116E-2</v>
      </c>
      <c r="P79" s="40">
        <f>Sal_valid!P102</f>
        <v>2.462249999999977E-2</v>
      </c>
      <c r="Q79" s="41">
        <f>Sal_valid!Q102</f>
        <v>2.1570000000000089E-2</v>
      </c>
      <c r="R79" s="46"/>
      <c r="S79" s="46"/>
      <c r="T79" s="40">
        <f>Sal_valid!T102</f>
        <v>1.0000000000000009E-2</v>
      </c>
      <c r="U79" s="40">
        <f>Sal_valid!U102</f>
        <v>6.9999999999996732E-3</v>
      </c>
      <c r="V79" s="42">
        <f>Sal_valid!V102</f>
        <v>4.0000000000000036E-3</v>
      </c>
      <c r="W79" s="75"/>
    </row>
    <row r="80" spans="2:23" ht="15" customHeight="1" x14ac:dyDescent="0.25">
      <c r="B80" s="26">
        <v>2046</v>
      </c>
      <c r="C80" s="44"/>
      <c r="D80" s="76"/>
      <c r="E80" s="76">
        <f t="shared" si="10"/>
        <v>40186.024616499781</v>
      </c>
      <c r="F80" s="76">
        <f t="shared" si="11"/>
        <v>38687.478245157028</v>
      </c>
      <c r="G80" s="43">
        <f t="shared" si="12"/>
        <v>37241.236489394025</v>
      </c>
      <c r="H80" s="44"/>
      <c r="I80" s="311"/>
      <c r="J80" s="76">
        <f t="shared" si="13"/>
        <v>33888.831608759152</v>
      </c>
      <c r="K80" s="76">
        <f t="shared" si="14"/>
        <v>32625.109055433935</v>
      </c>
      <c r="L80" s="43">
        <f t="shared" si="15"/>
        <v>31405.49492852464</v>
      </c>
      <c r="M80" s="45"/>
      <c r="N80" s="46"/>
      <c r="O80" s="40">
        <f>Sal_valid!O103</f>
        <v>2.7675000000000338E-2</v>
      </c>
      <c r="P80" s="40">
        <f>Sal_valid!P103</f>
        <v>2.4622500000000214E-2</v>
      </c>
      <c r="Q80" s="41">
        <f>Sal_valid!Q103</f>
        <v>2.1570000000000089E-2</v>
      </c>
      <c r="R80" s="46"/>
      <c r="S80" s="46"/>
      <c r="T80" s="40">
        <f>Sal_valid!T103</f>
        <v>1.0000000000000009E-2</v>
      </c>
      <c r="U80" s="40">
        <f>Sal_valid!U103</f>
        <v>7.0000000000001172E-3</v>
      </c>
      <c r="V80" s="42">
        <f>Sal_valid!V103</f>
        <v>4.0000000000000036E-3</v>
      </c>
      <c r="W80" s="75"/>
    </row>
    <row r="81" spans="2:23" ht="15" customHeight="1" x14ac:dyDescent="0.25">
      <c r="B81" s="26">
        <v>2047</v>
      </c>
      <c r="C81" s="44"/>
      <c r="D81" s="76"/>
      <c r="E81" s="76">
        <f t="shared" si="10"/>
        <v>41298.172847761416</v>
      </c>
      <c r="F81" s="76">
        <f t="shared" si="11"/>
        <v>39640.060678248417</v>
      </c>
      <c r="G81" s="43">
        <f t="shared" si="12"/>
        <v>38044.529960470252</v>
      </c>
      <c r="H81" s="44"/>
      <c r="I81" s="311"/>
      <c r="J81" s="76">
        <f t="shared" si="13"/>
        <v>34227.719924846737</v>
      </c>
      <c r="K81" s="76">
        <f t="shared" si="14"/>
        <v>32853.484818821977</v>
      </c>
      <c r="L81" s="43">
        <f t="shared" si="15"/>
        <v>31531.116908238731</v>
      </c>
      <c r="M81" s="45"/>
      <c r="N81" s="46"/>
      <c r="O81" s="40">
        <f>Sal_valid!O104</f>
        <v>2.7675000000000116E-2</v>
      </c>
      <c r="P81" s="40">
        <f>Sal_valid!P104</f>
        <v>2.4622500000000214E-2</v>
      </c>
      <c r="Q81" s="41">
        <f>Sal_valid!Q104</f>
        <v>2.1569999999999867E-2</v>
      </c>
      <c r="R81" s="46"/>
      <c r="S81" s="46"/>
      <c r="T81" s="40">
        <f>Sal_valid!T104</f>
        <v>9.9999999999997868E-3</v>
      </c>
      <c r="U81" s="40">
        <f>Sal_valid!U104</f>
        <v>7.0000000000001172E-3</v>
      </c>
      <c r="V81" s="42">
        <f>Sal_valid!V104</f>
        <v>3.9999999999997815E-3</v>
      </c>
      <c r="W81" s="75"/>
    </row>
    <row r="82" spans="2:23" ht="15" customHeight="1" x14ac:dyDescent="0.25">
      <c r="B82" s="26">
        <v>2048</v>
      </c>
      <c r="C82" s="44"/>
      <c r="D82" s="76"/>
      <c r="E82" s="76">
        <f t="shared" si="10"/>
        <v>42441.099781323217</v>
      </c>
      <c r="F82" s="76">
        <f t="shared" si="11"/>
        <v>40616.098072298591</v>
      </c>
      <c r="G82" s="43">
        <f t="shared" si="12"/>
        <v>38865.150471717592</v>
      </c>
      <c r="H82" s="44"/>
      <c r="I82" s="311"/>
      <c r="J82" s="76">
        <f t="shared" si="13"/>
        <v>34569.997124095207</v>
      </c>
      <c r="K82" s="76">
        <f t="shared" si="14"/>
        <v>33083.459212553731</v>
      </c>
      <c r="L82" s="43">
        <f t="shared" si="15"/>
        <v>31657.241375871687</v>
      </c>
      <c r="M82" s="45"/>
      <c r="N82" s="46"/>
      <c r="O82" s="40">
        <f>Sal_valid!O105</f>
        <v>2.7675000000000116E-2</v>
      </c>
      <c r="P82" s="40">
        <f>Sal_valid!P105</f>
        <v>2.4622499999999992E-2</v>
      </c>
      <c r="Q82" s="41">
        <f>Sal_valid!Q105</f>
        <v>2.1569999999999867E-2</v>
      </c>
      <c r="R82" s="46"/>
      <c r="S82" s="46"/>
      <c r="T82" s="40">
        <f>Sal_valid!T105</f>
        <v>1.0000000000000009E-2</v>
      </c>
      <c r="U82" s="40">
        <f>Sal_valid!U105</f>
        <v>7.0000000000001172E-3</v>
      </c>
      <c r="V82" s="42">
        <f>Sal_valid!V105</f>
        <v>4.0000000000000036E-3</v>
      </c>
      <c r="W82" s="75"/>
    </row>
    <row r="83" spans="2:23" ht="15" customHeight="1" x14ac:dyDescent="0.25">
      <c r="B83" s="26">
        <v>2049</v>
      </c>
      <c r="C83" s="44"/>
      <c r="D83" s="76"/>
      <c r="E83" s="76">
        <f t="shared" si="10"/>
        <v>43615.657217771339</v>
      </c>
      <c r="F83" s="76">
        <f t="shared" si="11"/>
        <v>41616.167947083763</v>
      </c>
      <c r="G83" s="43">
        <f t="shared" si="12"/>
        <v>39703.471767392555</v>
      </c>
      <c r="H83" s="44"/>
      <c r="I83" s="311"/>
      <c r="J83" s="76">
        <f t="shared" si="13"/>
        <v>34915.69709533616</v>
      </c>
      <c r="K83" s="76">
        <f t="shared" si="14"/>
        <v>33315.043427041594</v>
      </c>
      <c r="L83" s="43">
        <f t="shared" si="15"/>
        <v>31783.870341375179</v>
      </c>
      <c r="M83" s="45"/>
      <c r="N83" s="46"/>
      <c r="O83" s="40">
        <f>Sal_valid!O106</f>
        <v>2.7675000000000116E-2</v>
      </c>
      <c r="P83" s="40">
        <f>Sal_valid!P106</f>
        <v>2.4622499999999992E-2</v>
      </c>
      <c r="Q83" s="41">
        <f>Sal_valid!Q106</f>
        <v>2.1570000000000311E-2</v>
      </c>
      <c r="R83" s="46"/>
      <c r="S83" s="46"/>
      <c r="T83" s="40">
        <f>Sal_valid!T106</f>
        <v>1.0000000000000009E-2</v>
      </c>
      <c r="U83" s="40">
        <f>Sal_valid!U106</f>
        <v>6.9999999999996732E-3</v>
      </c>
      <c r="V83" s="42">
        <f>Sal_valid!V106</f>
        <v>4.0000000000002256E-3</v>
      </c>
      <c r="W83" s="75"/>
    </row>
    <row r="84" spans="2:23" ht="15" customHeight="1" x14ac:dyDescent="0.25">
      <c r="B84" s="26">
        <v>2050</v>
      </c>
      <c r="C84" s="44"/>
      <c r="D84" s="76"/>
      <c r="E84" s="76">
        <f t="shared" si="10"/>
        <v>44822.720531273153</v>
      </c>
      <c r="F84" s="76">
        <f t="shared" si="11"/>
        <v>42640.86204236083</v>
      </c>
      <c r="G84" s="43">
        <f t="shared" si="12"/>
        <v>40559.875653415213</v>
      </c>
      <c r="H84" s="44"/>
      <c r="I84" s="311"/>
      <c r="J84" s="76">
        <f t="shared" si="13"/>
        <v>35264.85406628951</v>
      </c>
      <c r="K84" s="76">
        <f t="shared" si="14"/>
        <v>33548.248731030886</v>
      </c>
      <c r="L84" s="43">
        <f t="shared" si="15"/>
        <v>31911.005822740681</v>
      </c>
      <c r="M84" s="45"/>
      <c r="N84" s="46"/>
      <c r="O84" s="40">
        <f>Sal_valid!O107</f>
        <v>2.7674999999999894E-2</v>
      </c>
      <c r="P84" s="40">
        <f>Sal_valid!P107</f>
        <v>2.4622499999999992E-2</v>
      </c>
      <c r="Q84" s="41">
        <f>Sal_valid!Q107</f>
        <v>2.1570000000000089E-2</v>
      </c>
      <c r="R84" s="46"/>
      <c r="S84" s="46"/>
      <c r="T84" s="40">
        <f>Sal_valid!T107</f>
        <v>9.9999999999997868E-3</v>
      </c>
      <c r="U84" s="40">
        <f>Sal_valid!U107</f>
        <v>7.0000000000001172E-3</v>
      </c>
      <c r="V84" s="42">
        <f>Sal_valid!V107</f>
        <v>4.0000000000000036E-3</v>
      </c>
      <c r="W84" s="75"/>
    </row>
    <row r="85" spans="2:23" ht="15" customHeight="1" x14ac:dyDescent="0.25">
      <c r="B85" s="26">
        <v>2051</v>
      </c>
      <c r="C85" s="44"/>
      <c r="D85" s="76"/>
      <c r="E85" s="76">
        <f t="shared" si="10"/>
        <v>46063.18932197614</v>
      </c>
      <c r="F85" s="76">
        <f t="shared" si="11"/>
        <v>43690.786667998858</v>
      </c>
      <c r="G85" s="43">
        <f t="shared" si="12"/>
        <v>41434.752171259381</v>
      </c>
      <c r="H85" s="44"/>
      <c r="I85" s="311"/>
      <c r="J85" s="76">
        <f t="shared" si="13"/>
        <v>35617.502606952403</v>
      </c>
      <c r="K85" s="76">
        <f t="shared" si="14"/>
        <v>33783.08647214809</v>
      </c>
      <c r="L85" s="43">
        <f t="shared" si="15"/>
        <v>32038.649846031643</v>
      </c>
      <c r="M85" s="45"/>
      <c r="N85" s="46"/>
      <c r="O85" s="40">
        <f>Sal_valid!O108</f>
        <v>2.7675000000000116E-2</v>
      </c>
      <c r="P85" s="40">
        <f>Sal_valid!P108</f>
        <v>2.4622499999999992E-2</v>
      </c>
      <c r="Q85" s="41">
        <f>Sal_valid!Q108</f>
        <v>2.1570000000000089E-2</v>
      </c>
      <c r="R85" s="46"/>
      <c r="S85" s="46"/>
      <c r="T85" s="40">
        <f>Sal_valid!T108</f>
        <v>1.0000000000000009E-2</v>
      </c>
      <c r="U85" s="40">
        <f>Sal_valid!U108</f>
        <v>6.9999999999996732E-3</v>
      </c>
      <c r="V85" s="42">
        <f>Sal_valid!V108</f>
        <v>4.0000000000000036E-3</v>
      </c>
      <c r="W85" s="75"/>
    </row>
    <row r="86" spans="2:23" ht="15" customHeight="1" x14ac:dyDescent="0.25">
      <c r="B86" s="26">
        <v>2052</v>
      </c>
      <c r="C86" s="44"/>
      <c r="D86" s="76"/>
      <c r="E86" s="76">
        <f t="shared" si="10"/>
        <v>47337.988086461839</v>
      </c>
      <c r="F86" s="76">
        <f t="shared" si="11"/>
        <v>44766.563062731657</v>
      </c>
      <c r="G86" s="43">
        <f t="shared" si="12"/>
        <v>42328.499775593453</v>
      </c>
      <c r="H86" s="44"/>
      <c r="I86" s="311"/>
      <c r="J86" s="76">
        <f t="shared" si="13"/>
        <v>35973.677633021936</v>
      </c>
      <c r="K86" s="76">
        <f t="shared" si="14"/>
        <v>34019.568077453121</v>
      </c>
      <c r="L86" s="43">
        <f t="shared" si="15"/>
        <v>32166.804445415772</v>
      </c>
      <c r="M86" s="45"/>
      <c r="N86" s="46"/>
      <c r="O86" s="40">
        <f>Sal_valid!O109</f>
        <v>2.7675000000000116E-2</v>
      </c>
      <c r="P86" s="40">
        <f>Sal_valid!P109</f>
        <v>2.4622499999999992E-2</v>
      </c>
      <c r="Q86" s="41">
        <f>Sal_valid!Q109</f>
        <v>2.1570000000000089E-2</v>
      </c>
      <c r="R86" s="46"/>
      <c r="S86" s="46"/>
      <c r="T86" s="40">
        <f>Sal_valid!T109</f>
        <v>1.0000000000000231E-2</v>
      </c>
      <c r="U86" s="40">
        <f>Sal_valid!U109</f>
        <v>6.9999999999998952E-3</v>
      </c>
      <c r="V86" s="42">
        <f>Sal_valid!V109</f>
        <v>4.0000000000000036E-3</v>
      </c>
      <c r="W86" s="75"/>
    </row>
    <row r="87" spans="2:23" ht="15" customHeight="1" x14ac:dyDescent="0.25">
      <c r="B87" s="26">
        <v>2053</v>
      </c>
      <c r="C87" s="44"/>
      <c r="D87" s="76"/>
      <c r="E87" s="76">
        <f t="shared" si="10"/>
        <v>48648.066906754677</v>
      </c>
      <c r="F87" s="76">
        <f t="shared" si="11"/>
        <v>45868.827761743763</v>
      </c>
      <c r="G87" s="43">
        <f t="shared" si="12"/>
        <v>43241.525515753005</v>
      </c>
      <c r="H87" s="44"/>
      <c r="I87" s="311"/>
      <c r="J87" s="76">
        <f t="shared" si="13"/>
        <v>36333.414409352154</v>
      </c>
      <c r="K87" s="76">
        <f t="shared" si="14"/>
        <v>34257.705053995291</v>
      </c>
      <c r="L87" s="43">
        <f t="shared" si="15"/>
        <v>32295.471663197441</v>
      </c>
      <c r="M87" s="45"/>
      <c r="N87" s="46"/>
      <c r="O87" s="40">
        <f>Sal_valid!O110</f>
        <v>2.7675000000000116E-2</v>
      </c>
      <c r="P87" s="40">
        <f>Sal_valid!P110</f>
        <v>2.4622499999999992E-2</v>
      </c>
      <c r="Q87" s="41">
        <f>Sal_valid!Q110</f>
        <v>2.1570000000000089E-2</v>
      </c>
      <c r="R87" s="46"/>
      <c r="S87" s="46"/>
      <c r="T87" s="40">
        <f>Sal_valid!T110</f>
        <v>1.0000000000000009E-2</v>
      </c>
      <c r="U87" s="40">
        <f>Sal_valid!U110</f>
        <v>6.9999999999998952E-3</v>
      </c>
      <c r="V87" s="42">
        <f>Sal_valid!V110</f>
        <v>4.0000000000002256E-3</v>
      </c>
      <c r="W87" s="75"/>
    </row>
    <row r="88" spans="2:23" ht="15" customHeight="1" x14ac:dyDescent="0.25">
      <c r="B88" s="26">
        <v>2054</v>
      </c>
      <c r="C88" s="44"/>
      <c r="D88" s="76"/>
      <c r="E88" s="76">
        <f t="shared" si="10"/>
        <v>49994.40215839912</v>
      </c>
      <c r="F88" s="76">
        <f t="shared" si="11"/>
        <v>46998.232973307298</v>
      </c>
      <c r="G88" s="43">
        <f t="shared" si="12"/>
        <v>44174.2452211278</v>
      </c>
      <c r="H88" s="44"/>
      <c r="I88" s="311"/>
      <c r="J88" s="76">
        <f t="shared" si="13"/>
        <v>36696.748553445686</v>
      </c>
      <c r="K88" s="76">
        <f t="shared" si="14"/>
        <v>34497.508989373258</v>
      </c>
      <c r="L88" s="43">
        <f t="shared" si="15"/>
        <v>32424.653549850231</v>
      </c>
      <c r="M88" s="45"/>
      <c r="N88" s="46"/>
      <c r="O88" s="40">
        <f>Sal_valid!O111</f>
        <v>2.7675000000000116E-2</v>
      </c>
      <c r="P88" s="40">
        <f>Sal_valid!P111</f>
        <v>2.4622499999999992E-2</v>
      </c>
      <c r="Q88" s="41">
        <f>Sal_valid!Q111</f>
        <v>2.1570000000000089E-2</v>
      </c>
      <c r="R88" s="46"/>
      <c r="S88" s="46"/>
      <c r="T88" s="40">
        <f>Sal_valid!T111</f>
        <v>1.0000000000000231E-2</v>
      </c>
      <c r="U88" s="40">
        <f>Sal_valid!U111</f>
        <v>7.0000000000001172E-3</v>
      </c>
      <c r="V88" s="42">
        <f>Sal_valid!V111</f>
        <v>4.0000000000000036E-3</v>
      </c>
      <c r="W88" s="75"/>
    </row>
    <row r="89" spans="2:23" ht="15" customHeight="1" x14ac:dyDescent="0.25">
      <c r="B89" s="26">
        <v>2055</v>
      </c>
      <c r="C89" s="44"/>
      <c r="D89" s="76"/>
      <c r="E89" s="76">
        <f t="shared" si="10"/>
        <v>51377.997238132819</v>
      </c>
      <c r="F89" s="76">
        <f t="shared" si="11"/>
        <v>48155.446964692557</v>
      </c>
      <c r="G89" s="43">
        <f t="shared" si="12"/>
        <v>45127.08369054753</v>
      </c>
      <c r="H89" s="44"/>
      <c r="I89" s="311"/>
      <c r="J89" s="76">
        <f t="shared" si="13"/>
        <v>37063.716038980143</v>
      </c>
      <c r="K89" s="76">
        <f t="shared" si="14"/>
        <v>34738.991552298867</v>
      </c>
      <c r="L89" s="43">
        <f t="shared" si="15"/>
        <v>32554.352164049633</v>
      </c>
      <c r="M89" s="45"/>
      <c r="N89" s="46"/>
      <c r="O89" s="40">
        <f>Sal_valid!O112</f>
        <v>2.7675000000000116E-2</v>
      </c>
      <c r="P89" s="40">
        <f>Sal_valid!P112</f>
        <v>2.4622499999999992E-2</v>
      </c>
      <c r="Q89" s="41">
        <f>Sal_valid!Q112</f>
        <v>2.1570000000000089E-2</v>
      </c>
      <c r="R89" s="46"/>
      <c r="S89" s="46"/>
      <c r="T89" s="40">
        <f>Sal_valid!T112</f>
        <v>1.0000000000000009E-2</v>
      </c>
      <c r="U89" s="40">
        <f>Sal_valid!U112</f>
        <v>6.9999999999998952E-3</v>
      </c>
      <c r="V89" s="42">
        <f>Sal_valid!V112</f>
        <v>4.0000000000000036E-3</v>
      </c>
      <c r="W89" s="75"/>
    </row>
    <row r="90" spans="2:23" ht="15" customHeight="1" x14ac:dyDescent="0.25">
      <c r="B90" s="26">
        <v>2056</v>
      </c>
      <c r="C90" s="44"/>
      <c r="D90" s="76"/>
      <c r="E90" s="76">
        <f t="shared" si="10"/>
        <v>52799.883311698148</v>
      </c>
      <c r="F90" s="76">
        <f t="shared" si="11"/>
        <v>49341.154457580698</v>
      </c>
      <c r="G90" s="43">
        <f t="shared" si="12"/>
        <v>46100.474885752643</v>
      </c>
      <c r="H90" s="44"/>
      <c r="I90" s="311"/>
      <c r="J90" s="76">
        <f t="shared" si="13"/>
        <v>37434.353199369936</v>
      </c>
      <c r="K90" s="76">
        <f t="shared" si="14"/>
        <v>34982.164493164957</v>
      </c>
      <c r="L90" s="43">
        <f t="shared" si="15"/>
        <v>32684.569572705823</v>
      </c>
      <c r="M90" s="45"/>
      <c r="N90" s="46"/>
      <c r="O90" s="40">
        <f>Sal_valid!O113</f>
        <v>2.7675000000000116E-2</v>
      </c>
      <c r="P90" s="40">
        <f>Sal_valid!P113</f>
        <v>2.4622499999999992E-2</v>
      </c>
      <c r="Q90" s="41">
        <f>Sal_valid!Q113</f>
        <v>2.1570000000000089E-2</v>
      </c>
      <c r="R90" s="46"/>
      <c r="S90" s="46"/>
      <c r="T90" s="40">
        <f>Sal_valid!T113</f>
        <v>9.9999999999997868E-3</v>
      </c>
      <c r="U90" s="40">
        <f>Sal_valid!U113</f>
        <v>6.9999999999998952E-3</v>
      </c>
      <c r="V90" s="42">
        <f>Sal_valid!V113</f>
        <v>3.9999999999997815E-3</v>
      </c>
      <c r="W90" s="75"/>
    </row>
    <row r="91" spans="2:23" ht="15" customHeight="1" x14ac:dyDescent="0.25">
      <c r="B91" s="26">
        <v>2057</v>
      </c>
      <c r="C91" s="44"/>
      <c r="D91" s="76"/>
      <c r="E91" s="76">
        <f t="shared" si="10"/>
        <v>54261.120082349385</v>
      </c>
      <c r="F91" s="76">
        <f t="shared" si="11"/>
        <v>50556.057033212477</v>
      </c>
      <c r="G91" s="43">
        <f t="shared" si="12"/>
        <v>47094.862129038331</v>
      </c>
      <c r="H91" s="44"/>
      <c r="I91" s="311"/>
      <c r="J91" s="76">
        <f t="shared" si="13"/>
        <v>37808.696731363634</v>
      </c>
      <c r="K91" s="76">
        <f t="shared" si="14"/>
        <v>35227.039644617107</v>
      </c>
      <c r="L91" s="43">
        <f t="shared" si="15"/>
        <v>32815.307850996651</v>
      </c>
      <c r="M91" s="45"/>
      <c r="N91" s="46"/>
      <c r="O91" s="40">
        <f>Sal_valid!O114</f>
        <v>2.7674999999999894E-2</v>
      </c>
      <c r="P91" s="40">
        <f>Sal_valid!P114</f>
        <v>2.4622499999999992E-2</v>
      </c>
      <c r="Q91" s="41">
        <f>Sal_valid!Q114</f>
        <v>2.1570000000000089E-2</v>
      </c>
      <c r="R91" s="46"/>
      <c r="S91" s="46"/>
      <c r="T91" s="40">
        <f>Sal_valid!T114</f>
        <v>1.0000000000000009E-2</v>
      </c>
      <c r="U91" s="40">
        <f>Sal_valid!U114</f>
        <v>6.9999999999998952E-3</v>
      </c>
      <c r="V91" s="42">
        <f>Sal_valid!V114</f>
        <v>4.0000000000002256E-3</v>
      </c>
      <c r="W91" s="75"/>
    </row>
    <row r="92" spans="2:23" ht="15" customHeight="1" x14ac:dyDescent="0.25">
      <c r="B92" s="26">
        <v>2058</v>
      </c>
      <c r="C92" s="44"/>
      <c r="D92" s="76"/>
      <c r="E92" s="76">
        <f t="shared" si="10"/>
        <v>55762.796580628397</v>
      </c>
      <c r="F92" s="76">
        <f t="shared" si="11"/>
        <v>51800.873547512754</v>
      </c>
      <c r="G92" s="43">
        <f t="shared" si="12"/>
        <v>48110.698305161692</v>
      </c>
      <c r="H92" s="44"/>
      <c r="I92" s="311"/>
      <c r="J92" s="76">
        <f t="shared" si="13"/>
        <v>38186.783698677267</v>
      </c>
      <c r="K92" s="76">
        <f t="shared" si="14"/>
        <v>35473.628922129414</v>
      </c>
      <c r="L92" s="43">
        <f t="shared" si="15"/>
        <v>32946.569082400638</v>
      </c>
      <c r="M92" s="45"/>
      <c r="N92" s="46"/>
      <c r="O92" s="40">
        <f>Sal_valid!O115</f>
        <v>2.7674999999999894E-2</v>
      </c>
      <c r="P92" s="40">
        <f>Sal_valid!P115</f>
        <v>2.4622499999999992E-2</v>
      </c>
      <c r="Q92" s="41">
        <f>Sal_valid!Q115</f>
        <v>2.1570000000000089E-2</v>
      </c>
      <c r="R92" s="46"/>
      <c r="S92" s="46"/>
      <c r="T92" s="40">
        <f>Sal_valid!T115</f>
        <v>1.0000000000000009E-2</v>
      </c>
      <c r="U92" s="40">
        <f>Sal_valid!U115</f>
        <v>6.9999999999996732E-3</v>
      </c>
      <c r="V92" s="42">
        <f>Sal_valid!V115</f>
        <v>4.0000000000000036E-3</v>
      </c>
      <c r="W92" s="75"/>
    </row>
    <row r="93" spans="2:23" ht="15" customHeight="1" x14ac:dyDescent="0.25">
      <c r="B93" s="26">
        <v>2059</v>
      </c>
      <c r="C93" s="44"/>
      <c r="D93" s="76"/>
      <c r="E93" s="76">
        <f t="shared" si="10"/>
        <v>57306.031975997292</v>
      </c>
      <c r="F93" s="76">
        <f t="shared" si="11"/>
        <v>53076.340556436378</v>
      </c>
      <c r="G93" s="43">
        <f t="shared" si="12"/>
        <v>49148.446067604033</v>
      </c>
      <c r="H93" s="44"/>
      <c r="I93" s="311"/>
      <c r="J93" s="76">
        <f t="shared" si="13"/>
        <v>38568.651535664038</v>
      </c>
      <c r="K93" s="76">
        <f t="shared" si="14"/>
        <v>35721.944324584314</v>
      </c>
      <c r="L93" s="43">
        <f t="shared" si="15"/>
        <v>33078.355358730238</v>
      </c>
      <c r="M93" s="45"/>
      <c r="N93" s="46"/>
      <c r="O93" s="40">
        <f>Sal_valid!O116</f>
        <v>2.7675000000000116E-2</v>
      </c>
      <c r="P93" s="40">
        <f>Sal_valid!P116</f>
        <v>2.462249999999977E-2</v>
      </c>
      <c r="Q93" s="41">
        <f>Sal_valid!Q116</f>
        <v>2.1570000000000089E-2</v>
      </c>
      <c r="R93" s="46"/>
      <c r="S93" s="46"/>
      <c r="T93" s="40">
        <f>Sal_valid!T116</f>
        <v>1.0000000000000009E-2</v>
      </c>
      <c r="U93" s="40">
        <f>Sal_valid!U116</f>
        <v>6.9999999999998952E-3</v>
      </c>
      <c r="V93" s="42">
        <f>Sal_valid!V116</f>
        <v>4.0000000000000036E-3</v>
      </c>
      <c r="W93" s="75"/>
    </row>
    <row r="94" spans="2:23" ht="15" customHeight="1" x14ac:dyDescent="0.25">
      <c r="B94" s="26">
        <v>2060</v>
      </c>
      <c r="C94" s="44"/>
      <c r="D94" s="76"/>
      <c r="E94" s="76">
        <f t="shared" si="10"/>
        <v>58891.976410933021</v>
      </c>
      <c r="F94" s="76">
        <f t="shared" si="11"/>
        <v>54383.212751787236</v>
      </c>
      <c r="G94" s="43">
        <f t="shared" si="12"/>
        <v>50208.578049282252</v>
      </c>
      <c r="H94" s="44"/>
      <c r="I94" s="311"/>
      <c r="J94" s="76">
        <f t="shared" si="13"/>
        <v>38954.338051020677</v>
      </c>
      <c r="K94" s="76">
        <f t="shared" si="14"/>
        <v>35971.997934856401</v>
      </c>
      <c r="L94" s="43">
        <f t="shared" si="15"/>
        <v>33210.668780165157</v>
      </c>
      <c r="M94" s="45"/>
      <c r="N94" s="46"/>
      <c r="O94" s="40">
        <f>Sal_valid!O117</f>
        <v>2.7675000000000116E-2</v>
      </c>
      <c r="P94" s="40">
        <f>Sal_valid!P117</f>
        <v>2.4622499999999992E-2</v>
      </c>
      <c r="Q94" s="41">
        <f>Sal_valid!Q117</f>
        <v>2.1570000000000089E-2</v>
      </c>
      <c r="R94" s="46"/>
      <c r="S94" s="46"/>
      <c r="T94" s="40">
        <f>Sal_valid!T117</f>
        <v>1.0000000000000009E-2</v>
      </c>
      <c r="U94" s="40">
        <f>Sal_valid!U117</f>
        <v>6.9999999999998952E-3</v>
      </c>
      <c r="V94" s="42">
        <f>Sal_valid!V117</f>
        <v>4.0000000000000036E-3</v>
      </c>
      <c r="W94" s="75"/>
    </row>
    <row r="95" spans="2:23" ht="15" customHeight="1" x14ac:dyDescent="0.25">
      <c r="B95" s="26">
        <v>2061</v>
      </c>
      <c r="C95" s="44"/>
      <c r="D95" s="76"/>
      <c r="E95" s="76">
        <f t="shared" si="10"/>
        <v>60521.811858105597</v>
      </c>
      <c r="F95" s="76">
        <f t="shared" si="11"/>
        <v>55722.263407768107</v>
      </c>
      <c r="G95" s="43">
        <f t="shared" si="12"/>
        <v>51291.577077805261</v>
      </c>
      <c r="H95" s="44"/>
      <c r="I95" s="311"/>
      <c r="J95" s="76">
        <f t="shared" si="13"/>
        <v>39343.881431530892</v>
      </c>
      <c r="K95" s="76">
        <f t="shared" si="14"/>
        <v>36223.801920400394</v>
      </c>
      <c r="L95" s="43">
        <f t="shared" si="15"/>
        <v>33343.511455285807</v>
      </c>
      <c r="M95" s="45"/>
      <c r="N95" s="46"/>
      <c r="O95" s="40">
        <f>Sal_valid!O118</f>
        <v>2.7675000000000116E-2</v>
      </c>
      <c r="P95" s="40">
        <f>Sal_valid!P118</f>
        <v>2.462249999999977E-2</v>
      </c>
      <c r="Q95" s="41">
        <f>Sal_valid!Q118</f>
        <v>2.1569999999999867E-2</v>
      </c>
      <c r="R95" s="46"/>
      <c r="S95" s="46"/>
      <c r="T95" s="40">
        <f>Sal_valid!T118</f>
        <v>1.0000000000000231E-2</v>
      </c>
      <c r="U95" s="40">
        <f>Sal_valid!U118</f>
        <v>6.9999999999998952E-3</v>
      </c>
      <c r="V95" s="42">
        <f>Sal_valid!V118</f>
        <v>3.9999999999997815E-3</v>
      </c>
    </row>
    <row r="96" spans="2:23" ht="15" customHeight="1" x14ac:dyDescent="0.25">
      <c r="B96" s="26">
        <v>2062</v>
      </c>
      <c r="C96" s="44"/>
      <c r="D96" s="76"/>
      <c r="E96" s="76">
        <f t="shared" si="10"/>
        <v>62196.753001278674</v>
      </c>
      <c r="F96" s="76">
        <f t="shared" si="11"/>
        <v>57094.284838525877</v>
      </c>
      <c r="G96" s="43">
        <f t="shared" si="12"/>
        <v>52397.936395373523</v>
      </c>
      <c r="H96" s="44"/>
      <c r="I96" s="311"/>
      <c r="J96" s="76">
        <f t="shared" si="13"/>
        <v>39737.320245846204</v>
      </c>
      <c r="K96" s="76">
        <f t="shared" si="14"/>
        <v>36477.36853384319</v>
      </c>
      <c r="L96" s="43">
        <f t="shared" si="15"/>
        <v>33476.885501106954</v>
      </c>
      <c r="M96" s="45"/>
      <c r="N96" s="46"/>
      <c r="O96" s="40">
        <f>Sal_valid!O119</f>
        <v>2.7675000000000116E-2</v>
      </c>
      <c r="P96" s="40">
        <f>Sal_valid!P119</f>
        <v>2.4622499999999992E-2</v>
      </c>
      <c r="Q96" s="41">
        <f>Sal_valid!Q119</f>
        <v>2.1570000000000089E-2</v>
      </c>
      <c r="R96" s="46"/>
      <c r="S96" s="46"/>
      <c r="T96" s="40">
        <f>Sal_valid!T119</f>
        <v>1.0000000000000009E-2</v>
      </c>
      <c r="U96" s="40">
        <f>Sal_valid!U119</f>
        <v>6.9999999999998952E-3</v>
      </c>
      <c r="V96" s="42">
        <f>Sal_valid!V119</f>
        <v>4.0000000000000036E-3</v>
      </c>
    </row>
    <row r="97" spans="2:22" ht="15" customHeight="1" x14ac:dyDescent="0.25">
      <c r="B97" s="26">
        <v>2063</v>
      </c>
      <c r="C97" s="44"/>
      <c r="D97" s="76"/>
      <c r="E97" s="76">
        <f t="shared" si="10"/>
        <v>63918.048140589068</v>
      </c>
      <c r="F97" s="76">
        <f t="shared" si="11"/>
        <v>58500.088866962476</v>
      </c>
      <c r="G97" s="43">
        <f t="shared" si="12"/>
        <v>53528.159883421737</v>
      </c>
      <c r="H97" s="44"/>
      <c r="I97" s="311"/>
      <c r="J97" s="76">
        <f t="shared" si="13"/>
        <v>40134.693448304664</v>
      </c>
      <c r="K97" s="76">
        <f t="shared" si="14"/>
        <v>36732.710113580091</v>
      </c>
      <c r="L97" s="43">
        <f t="shared" si="15"/>
        <v>33610.793043111378</v>
      </c>
      <c r="M97" s="45"/>
      <c r="N97" s="46"/>
      <c r="O97" s="40">
        <f>Sal_valid!O120</f>
        <v>2.7675000000000116E-2</v>
      </c>
      <c r="P97" s="40">
        <f>Sal_valid!P120</f>
        <v>2.4622499999999992E-2</v>
      </c>
      <c r="Q97" s="41">
        <f>Sal_valid!Q120</f>
        <v>2.1570000000000089E-2</v>
      </c>
      <c r="R97" s="46"/>
      <c r="S97" s="46"/>
      <c r="T97" s="40">
        <f>Sal_valid!T120</f>
        <v>1.0000000000000009E-2</v>
      </c>
      <c r="U97" s="40">
        <f>Sal_valid!U120</f>
        <v>6.9999999999998952E-3</v>
      </c>
      <c r="V97" s="42">
        <f>Sal_valid!V120</f>
        <v>4.0000000000000036E-3</v>
      </c>
    </row>
    <row r="98" spans="2:22" ht="15" customHeight="1" x14ac:dyDescent="0.25">
      <c r="B98" s="26">
        <v>2064</v>
      </c>
      <c r="C98" s="44"/>
      <c r="D98" s="76"/>
      <c r="E98" s="76">
        <f t="shared" si="10"/>
        <v>65686.980122879875</v>
      </c>
      <c r="F98" s="76">
        <f t="shared" si="11"/>
        <v>59940.507305089261</v>
      </c>
      <c r="G98" s="43">
        <f t="shared" si="12"/>
        <v>54682.762292107145</v>
      </c>
      <c r="H98" s="44"/>
      <c r="I98" s="311"/>
      <c r="J98" s="76">
        <f t="shared" si="13"/>
        <v>40536.040382787702</v>
      </c>
      <c r="K98" s="76">
        <f t="shared" si="14"/>
        <v>36989.839084375148</v>
      </c>
      <c r="L98" s="43">
        <f t="shared" si="15"/>
        <v>33745.236215283825</v>
      </c>
      <c r="M98" s="45"/>
      <c r="N98" s="46"/>
      <c r="O98" s="40">
        <f>Sal_valid!O121</f>
        <v>2.7675000000000116E-2</v>
      </c>
      <c r="P98" s="40">
        <f>Sal_valid!P121</f>
        <v>2.4622499999999992E-2</v>
      </c>
      <c r="Q98" s="41">
        <f>Sal_valid!Q121</f>
        <v>2.1570000000000089E-2</v>
      </c>
      <c r="R98" s="46"/>
      <c r="S98" s="46"/>
      <c r="T98" s="40">
        <f>Sal_valid!T121</f>
        <v>9.9999999999997868E-3</v>
      </c>
      <c r="U98" s="40">
        <f>Sal_valid!U121</f>
        <v>6.9999999999998952E-3</v>
      </c>
      <c r="V98" s="42">
        <f>Sal_valid!V121</f>
        <v>4.0000000000000036E-3</v>
      </c>
    </row>
    <row r="99" spans="2:22" ht="15" customHeight="1" x14ac:dyDescent="0.25">
      <c r="B99" s="26">
        <v>2065</v>
      </c>
      <c r="C99" s="44"/>
      <c r="D99" s="76"/>
      <c r="E99" s="76">
        <f t="shared" si="10"/>
        <v>67504.867297780584</v>
      </c>
      <c r="F99" s="76">
        <f t="shared" si="11"/>
        <v>61416.392446208818</v>
      </c>
      <c r="G99" s="43">
        <f t="shared" si="12"/>
        <v>55862.269474747904</v>
      </c>
      <c r="H99" s="44"/>
      <c r="I99" s="311"/>
      <c r="J99" s="76">
        <f t="shared" si="13"/>
        <v>40941.400786615588</v>
      </c>
      <c r="K99" s="76">
        <f t="shared" si="14"/>
        <v>37248.767957965778</v>
      </c>
      <c r="L99" s="43">
        <f t="shared" si="15"/>
        <v>33880.217160144959</v>
      </c>
      <c r="M99" s="45"/>
      <c r="N99" s="46"/>
      <c r="O99" s="40">
        <f>Sal_valid!O122</f>
        <v>2.7675000000000116E-2</v>
      </c>
      <c r="P99" s="40">
        <f>Sal_valid!P122</f>
        <v>2.4622499999999992E-2</v>
      </c>
      <c r="Q99" s="41">
        <f>Sal_valid!Q122</f>
        <v>2.1570000000000089E-2</v>
      </c>
      <c r="R99" s="46"/>
      <c r="S99" s="46"/>
      <c r="T99" s="40">
        <f>Sal_valid!T122</f>
        <v>1.0000000000000231E-2</v>
      </c>
      <c r="U99" s="40">
        <f>Sal_valid!U122</f>
        <v>7.0000000000001172E-3</v>
      </c>
      <c r="V99" s="42">
        <f>Sal_valid!V122</f>
        <v>4.0000000000000036E-3</v>
      </c>
    </row>
    <row r="100" spans="2:22" ht="15" customHeight="1" x14ac:dyDescent="0.25">
      <c r="B100" s="26">
        <v>2066</v>
      </c>
      <c r="C100" s="44"/>
      <c r="D100" s="76"/>
      <c r="E100" s="76">
        <f t="shared" si="10"/>
        <v>69373.064500246663</v>
      </c>
      <c r="F100" s="76">
        <f t="shared" si="11"/>
        <v>62928.617569215596</v>
      </c>
      <c r="G100" s="43">
        <f t="shared" si="12"/>
        <v>57067.218627318223</v>
      </c>
      <c r="H100" s="44"/>
      <c r="I100" s="311"/>
      <c r="J100" s="76">
        <f t="shared" si="13"/>
        <v>41350.814794481732</v>
      </c>
      <c r="K100" s="76">
        <f t="shared" si="14"/>
        <v>37509.509333671536</v>
      </c>
      <c r="L100" s="43">
        <f t="shared" si="15"/>
        <v>34015.738028785541</v>
      </c>
      <c r="M100" s="45"/>
      <c r="N100" s="46"/>
      <c r="O100" s="40">
        <f>Sal_valid!O123</f>
        <v>2.7675000000000116E-2</v>
      </c>
      <c r="P100" s="40">
        <f>Sal_valid!P123</f>
        <v>2.4622499999999992E-2</v>
      </c>
      <c r="Q100" s="41">
        <f>Sal_valid!Q123</f>
        <v>2.1570000000000089E-2</v>
      </c>
      <c r="R100" s="46"/>
      <c r="S100" s="46"/>
      <c r="T100" s="40">
        <f>Sal_valid!T123</f>
        <v>9.9999999999997868E-3</v>
      </c>
      <c r="U100" s="40">
        <f>Sal_valid!U123</f>
        <v>6.9999999999998952E-3</v>
      </c>
      <c r="V100" s="42">
        <f>Sal_valid!V123</f>
        <v>4.0000000000000036E-3</v>
      </c>
    </row>
    <row r="101" spans="2:22" ht="15" customHeight="1" x14ac:dyDescent="0.25">
      <c r="B101" s="26">
        <v>2067</v>
      </c>
      <c r="C101" s="44"/>
      <c r="D101" s="76"/>
      <c r="E101" s="76">
        <f t="shared" si="10"/>
        <v>71292.964060290993</v>
      </c>
      <c r="F101" s="76">
        <f t="shared" si="11"/>
        <v>64478.077455313622</v>
      </c>
      <c r="G101" s="43">
        <f t="shared" si="12"/>
        <v>58298.158533109483</v>
      </c>
      <c r="H101" s="44"/>
      <c r="I101" s="311"/>
      <c r="J101" s="76">
        <f t="shared" si="13"/>
        <v>41764.322942426537</v>
      </c>
      <c r="K101" s="76">
        <f t="shared" si="14"/>
        <v>37772.075899007235</v>
      </c>
      <c r="L101" s="43">
        <f t="shared" si="15"/>
        <v>34151.800980900683</v>
      </c>
      <c r="M101" s="45"/>
      <c r="N101" s="46"/>
      <c r="O101" s="40">
        <f>Sal_valid!O124</f>
        <v>2.7675000000000116E-2</v>
      </c>
      <c r="P101" s="40">
        <f>Sal_valid!P124</f>
        <v>2.4622500000000214E-2</v>
      </c>
      <c r="Q101" s="41">
        <f>Sal_valid!Q124</f>
        <v>2.1570000000000089E-2</v>
      </c>
      <c r="R101" s="46"/>
      <c r="S101" s="46"/>
      <c r="T101" s="40">
        <f>Sal_valid!T124</f>
        <v>9.9999999999997868E-3</v>
      </c>
      <c r="U101" s="40">
        <f>Sal_valid!U124</f>
        <v>6.9999999999998952E-3</v>
      </c>
      <c r="V101" s="42">
        <f>Sal_valid!V124</f>
        <v>4.0000000000000036E-3</v>
      </c>
    </row>
    <row r="102" spans="2:22" ht="15" customHeight="1" x14ac:dyDescent="0.25">
      <c r="B102" s="26">
        <v>2068</v>
      </c>
      <c r="C102" s="44"/>
      <c r="D102" s="76"/>
      <c r="E102" s="76">
        <f t="shared" si="10"/>
        <v>73265.996840659544</v>
      </c>
      <c r="F102" s="76">
        <f t="shared" si="11"/>
        <v>66065.688917457082</v>
      </c>
      <c r="G102" s="43">
        <f t="shared" si="12"/>
        <v>59555.649812668657</v>
      </c>
      <c r="H102" s="44"/>
      <c r="I102" s="311"/>
      <c r="J102" s="76">
        <f t="shared" si="13"/>
        <v>42181.966171850792</v>
      </c>
      <c r="K102" s="76">
        <f t="shared" si="14"/>
        <v>38036.480430300289</v>
      </c>
      <c r="L102" s="43">
        <f t="shared" si="15"/>
        <v>34288.408184824279</v>
      </c>
      <c r="M102" s="45"/>
      <c r="N102" s="46"/>
      <c r="O102" s="40">
        <f>Sal_valid!O125</f>
        <v>2.7674999999999894E-2</v>
      </c>
      <c r="P102" s="40">
        <f>Sal_valid!P125</f>
        <v>2.4622499999999992E-2</v>
      </c>
      <c r="Q102" s="41">
        <f>Sal_valid!Q125</f>
        <v>2.1570000000000089E-2</v>
      </c>
      <c r="R102" s="46"/>
      <c r="S102" s="46"/>
      <c r="T102" s="40">
        <f>Sal_valid!T125</f>
        <v>9.9999999999997868E-3</v>
      </c>
      <c r="U102" s="40">
        <f>Sal_valid!U125</f>
        <v>7.0000000000001172E-3</v>
      </c>
      <c r="V102" s="42">
        <f>Sal_valid!V125</f>
        <v>3.9999999999997815E-3</v>
      </c>
    </row>
    <row r="103" spans="2:22" ht="15" customHeight="1" x14ac:dyDescent="0.25">
      <c r="B103" s="26">
        <v>2069</v>
      </c>
      <c r="C103" s="44"/>
      <c r="D103" s="76"/>
      <c r="E103" s="76">
        <f t="shared" si="10"/>
        <v>75293.633303224808</v>
      </c>
      <c r="F103" s="76">
        <f t="shared" si="11"/>
        <v>67692.391342827163</v>
      </c>
      <c r="G103" s="43">
        <f t="shared" si="12"/>
        <v>60840.265179127928</v>
      </c>
      <c r="H103" s="44"/>
      <c r="I103" s="311"/>
      <c r="J103" s="76">
        <f t="shared" si="13"/>
        <v>42603.785833569309</v>
      </c>
      <c r="K103" s="76">
        <f t="shared" si="14"/>
        <v>38302.735793312386</v>
      </c>
      <c r="L103" s="43">
        <f t="shared" si="15"/>
        <v>34425.561817563583</v>
      </c>
      <c r="M103" s="45"/>
      <c r="N103" s="46"/>
      <c r="O103" s="40">
        <f>Sal_valid!O126</f>
        <v>2.7675000000000116E-2</v>
      </c>
      <c r="P103" s="40">
        <f>Sal_valid!P126</f>
        <v>2.4622499999999992E-2</v>
      </c>
      <c r="Q103" s="41">
        <f>Sal_valid!Q126</f>
        <v>2.1570000000000089E-2</v>
      </c>
      <c r="R103" s="46"/>
      <c r="S103" s="46"/>
      <c r="T103" s="40">
        <f>Sal_valid!T126</f>
        <v>1.0000000000000231E-2</v>
      </c>
      <c r="U103" s="40">
        <f>Sal_valid!U126</f>
        <v>6.9999999999998952E-3</v>
      </c>
      <c r="V103" s="42">
        <f>Sal_valid!V126</f>
        <v>4.0000000000002256E-3</v>
      </c>
    </row>
    <row r="104" spans="2:22" ht="15" customHeight="1" thickBot="1" x14ac:dyDescent="0.3">
      <c r="B104" s="31">
        <v>2070</v>
      </c>
      <c r="C104" s="47"/>
      <c r="D104" s="77"/>
      <c r="E104" s="77">
        <f t="shared" ref="E104" si="16">E103*(1+O104)</f>
        <v>77377.384604891573</v>
      </c>
      <c r="F104" s="77">
        <f t="shared" ref="F104" si="17">F103*(1+P104)</f>
        <v>69359.147248665919</v>
      </c>
      <c r="G104" s="48">
        <f t="shared" ref="G104" si="18">G103*(1+Q104)</f>
        <v>62152.589699041724</v>
      </c>
      <c r="H104" s="47"/>
      <c r="I104" s="312"/>
      <c r="J104" s="77">
        <f t="shared" ref="J104" si="19">J103*(1+T104)</f>
        <v>43029.82369190501</v>
      </c>
      <c r="K104" s="77">
        <f t="shared" ref="K104" si="20">K103*(1+U104)</f>
        <v>38570.854943865568</v>
      </c>
      <c r="L104" s="48">
        <f t="shared" ref="L104" si="21">L103*(1+V104)</f>
        <v>34563.264064833835</v>
      </c>
      <c r="M104" s="49"/>
      <c r="N104" s="52"/>
      <c r="O104" s="50">
        <f>Sal_valid!O127</f>
        <v>2.7675000000000338E-2</v>
      </c>
      <c r="P104" s="50">
        <f>Sal_valid!P127</f>
        <v>2.4622499999999992E-2</v>
      </c>
      <c r="Q104" s="51">
        <f>Sal_valid!Q127</f>
        <v>2.1570000000000089E-2</v>
      </c>
      <c r="R104" s="52"/>
      <c r="S104" s="52"/>
      <c r="T104" s="50">
        <f>Sal_valid!T127</f>
        <v>1.0000000000000231E-2</v>
      </c>
      <c r="U104" s="50">
        <f>Sal_valid!U127</f>
        <v>6.9999999999998952E-3</v>
      </c>
      <c r="V104" s="53">
        <f>Sal_valid!V127</f>
        <v>4.0000000000000036E-3</v>
      </c>
    </row>
    <row r="105" spans="2:22" x14ac:dyDescent="0.25">
      <c r="B105" s="54"/>
    </row>
    <row r="106" spans="2:22" x14ac:dyDescent="0.25">
      <c r="B106" s="54"/>
    </row>
    <row r="107" spans="2:22" x14ac:dyDescent="0.25">
      <c r="B107" s="54"/>
    </row>
    <row r="108" spans="2:22" x14ac:dyDescent="0.25">
      <c r="B108" s="54"/>
    </row>
    <row r="109" spans="2:22" x14ac:dyDescent="0.25">
      <c r="B109" s="54"/>
    </row>
    <row r="110" spans="2:22" x14ac:dyDescent="0.25">
      <c r="B110" s="54"/>
    </row>
    <row r="111" spans="2:22" x14ac:dyDescent="0.25">
      <c r="B111" s="54"/>
    </row>
    <row r="112" spans="2:22" x14ac:dyDescent="0.25">
      <c r="B112" s="54"/>
    </row>
    <row r="113" spans="2:2" x14ac:dyDescent="0.25">
      <c r="B113" s="54"/>
    </row>
    <row r="114" spans="2:2" x14ac:dyDescent="0.25">
      <c r="B114" s="54"/>
    </row>
    <row r="115" spans="2:2" x14ac:dyDescent="0.25">
      <c r="B115" s="54"/>
    </row>
    <row r="116" spans="2:2" x14ac:dyDescent="0.25">
      <c r="B116" s="54"/>
    </row>
    <row r="117" spans="2:2" x14ac:dyDescent="0.25">
      <c r="B117" s="54"/>
    </row>
    <row r="118" spans="2:2" x14ac:dyDescent="0.25">
      <c r="B118" s="54"/>
    </row>
    <row r="119" spans="2:2" x14ac:dyDescent="0.25">
      <c r="B119" s="54"/>
    </row>
  </sheetData>
  <mergeCells count="5">
    <mergeCell ref="B4:B5"/>
    <mergeCell ref="C4:G4"/>
    <mergeCell ref="H4:L4"/>
    <mergeCell ref="M4:Q4"/>
    <mergeCell ref="R4:V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M138"/>
  <sheetViews>
    <sheetView topLeftCell="A67" workbookViewId="0">
      <pane xSplit="2" topLeftCell="C1" activePane="topRight" state="frozen"/>
      <selection pane="topRight" activeCell="I74" sqref="I74"/>
    </sheetView>
  </sheetViews>
  <sheetFormatPr baseColWidth="10" defaultColWidth="11.42578125" defaultRowHeight="15" x14ac:dyDescent="0.25"/>
  <cols>
    <col min="1" max="1" width="1.85546875" style="176" customWidth="1"/>
    <col min="2" max="2" width="9.7109375" style="176" customWidth="1"/>
    <col min="3" max="3" width="3.7109375" style="191" customWidth="1"/>
    <col min="4" max="6" width="14.42578125" style="176" customWidth="1"/>
    <col min="7" max="7" width="3.7109375" style="191" customWidth="1"/>
    <col min="8" max="10" width="14.42578125" style="176" customWidth="1"/>
    <col min="11" max="16384" width="11.42578125" style="176"/>
  </cols>
  <sheetData>
    <row r="1" spans="2:10" ht="15.75" thickBot="1" x14ac:dyDescent="0.3">
      <c r="D1" s="176" t="s">
        <v>117</v>
      </c>
    </row>
    <row r="2" spans="2:10" ht="15.75" thickBot="1" x14ac:dyDescent="0.3">
      <c r="D2" s="521" t="s">
        <v>104</v>
      </c>
      <c r="E2" s="522"/>
      <c r="F2" s="522"/>
      <c r="G2" s="522"/>
      <c r="H2" s="522"/>
      <c r="I2" s="522"/>
      <c r="J2" s="523"/>
    </row>
    <row r="3" spans="2:10" ht="15.75" thickBot="1" x14ac:dyDescent="0.3"/>
    <row r="4" spans="2:10" ht="63" customHeight="1" thickBot="1" x14ac:dyDescent="0.3">
      <c r="B4" s="194" t="s">
        <v>1</v>
      </c>
      <c r="C4" s="192"/>
      <c r="D4" s="186" t="s">
        <v>116</v>
      </c>
      <c r="E4" s="187" t="s">
        <v>83</v>
      </c>
      <c r="F4" s="184" t="s">
        <v>84</v>
      </c>
      <c r="G4" s="192"/>
      <c r="H4" s="186" t="s">
        <v>107</v>
      </c>
      <c r="I4" s="187" t="s">
        <v>83</v>
      </c>
      <c r="J4" s="184" t="s">
        <v>84</v>
      </c>
    </row>
    <row r="5" spans="2:10" ht="15" customHeight="1" x14ac:dyDescent="0.25">
      <c r="B5" s="254">
        <v>1957</v>
      </c>
      <c r="C5" s="193"/>
      <c r="D5" s="255">
        <v>8.4999999999999992E-2</v>
      </c>
      <c r="E5" s="256">
        <v>5.5E-2</v>
      </c>
      <c r="F5" s="257">
        <v>0.03</v>
      </c>
      <c r="G5" s="193"/>
      <c r="H5" s="255"/>
      <c r="I5" s="256"/>
      <c r="J5" s="257"/>
    </row>
    <row r="6" spans="2:10" ht="15" customHeight="1" x14ac:dyDescent="0.25">
      <c r="B6" s="196">
        <v>1958</v>
      </c>
      <c r="C6" s="193"/>
      <c r="D6" s="258">
        <v>8.4999999999999992E-2</v>
      </c>
      <c r="E6" s="259">
        <v>5.5E-2</v>
      </c>
      <c r="F6" s="260">
        <v>0.03</v>
      </c>
      <c r="G6" s="193"/>
      <c r="H6" s="258"/>
      <c r="I6" s="259"/>
      <c r="J6" s="260"/>
    </row>
    <row r="7" spans="2:10" ht="15" customHeight="1" x14ac:dyDescent="0.25">
      <c r="B7" s="196">
        <v>1959</v>
      </c>
      <c r="C7" s="193"/>
      <c r="D7" s="258">
        <v>8.4999999999999992E-2</v>
      </c>
      <c r="E7" s="259">
        <v>5.5E-2</v>
      </c>
      <c r="F7" s="260">
        <v>0.03</v>
      </c>
      <c r="G7" s="193"/>
      <c r="H7" s="258"/>
      <c r="I7" s="259"/>
      <c r="J7" s="260"/>
    </row>
    <row r="8" spans="2:10" ht="15" customHeight="1" x14ac:dyDescent="0.25">
      <c r="B8" s="196">
        <v>1960</v>
      </c>
      <c r="C8" s="193"/>
      <c r="D8" s="258">
        <v>8.4999999999999992E-2</v>
      </c>
      <c r="E8" s="259">
        <v>5.5E-2</v>
      </c>
      <c r="F8" s="260">
        <v>0.03</v>
      </c>
      <c r="G8" s="193"/>
      <c r="H8" s="258"/>
      <c r="I8" s="259"/>
      <c r="J8" s="260"/>
    </row>
    <row r="9" spans="2:10" ht="15" customHeight="1" x14ac:dyDescent="0.25">
      <c r="B9" s="196">
        <v>1961</v>
      </c>
      <c r="C9" s="193"/>
      <c r="D9" s="258">
        <v>8.4999999999999992E-2</v>
      </c>
      <c r="E9" s="259">
        <v>5.5E-2</v>
      </c>
      <c r="F9" s="260">
        <v>0.03</v>
      </c>
      <c r="G9" s="193"/>
      <c r="H9" s="258"/>
      <c r="I9" s="259"/>
      <c r="J9" s="260"/>
    </row>
    <row r="10" spans="2:10" ht="15" customHeight="1" x14ac:dyDescent="0.25">
      <c r="B10" s="196">
        <v>1962</v>
      </c>
      <c r="C10" s="193"/>
      <c r="D10" s="258">
        <v>8.4999999999999992E-2</v>
      </c>
      <c r="E10" s="259">
        <v>5.5E-2</v>
      </c>
      <c r="F10" s="260">
        <v>0.03</v>
      </c>
      <c r="G10" s="193"/>
      <c r="H10" s="258"/>
      <c r="I10" s="259"/>
      <c r="J10" s="260"/>
    </row>
    <row r="11" spans="2:10" ht="15" customHeight="1" x14ac:dyDescent="0.25">
      <c r="B11" s="196">
        <v>1963</v>
      </c>
      <c r="C11" s="193"/>
      <c r="D11" s="258">
        <v>8.4999999999999992E-2</v>
      </c>
      <c r="E11" s="259">
        <v>5.5E-2</v>
      </c>
      <c r="F11" s="260">
        <v>0.03</v>
      </c>
      <c r="G11" s="193"/>
      <c r="H11" s="258"/>
      <c r="I11" s="259"/>
      <c r="J11" s="260"/>
    </row>
    <row r="12" spans="2:10" ht="15" customHeight="1" x14ac:dyDescent="0.25">
      <c r="B12" s="196">
        <v>1964</v>
      </c>
      <c r="C12" s="193"/>
      <c r="D12" s="258">
        <v>8.4999999999999992E-2</v>
      </c>
      <c r="E12" s="259">
        <v>5.5E-2</v>
      </c>
      <c r="F12" s="260">
        <v>0.03</v>
      </c>
      <c r="G12" s="193"/>
      <c r="H12" s="258"/>
      <c r="I12" s="259"/>
      <c r="J12" s="260"/>
    </row>
    <row r="13" spans="2:10" ht="15" customHeight="1" x14ac:dyDescent="0.25">
      <c r="B13" s="196">
        <v>1965</v>
      </c>
      <c r="C13" s="193"/>
      <c r="D13" s="258">
        <v>8.4999999999999992E-2</v>
      </c>
      <c r="E13" s="259">
        <v>5.5E-2</v>
      </c>
      <c r="F13" s="260">
        <v>0.03</v>
      </c>
      <c r="G13" s="193"/>
      <c r="H13" s="258"/>
      <c r="I13" s="259"/>
      <c r="J13" s="260"/>
    </row>
    <row r="14" spans="2:10" ht="15" customHeight="1" x14ac:dyDescent="0.25">
      <c r="B14" s="196">
        <v>1966</v>
      </c>
      <c r="C14" s="193"/>
      <c r="D14" s="258">
        <v>8.4999999999999992E-2</v>
      </c>
      <c r="E14" s="259">
        <v>5.5E-2</v>
      </c>
      <c r="F14" s="260">
        <v>0.03</v>
      </c>
      <c r="G14" s="193"/>
      <c r="H14" s="258"/>
      <c r="I14" s="259"/>
      <c r="J14" s="260"/>
    </row>
    <row r="15" spans="2:10" ht="15" customHeight="1" x14ac:dyDescent="0.25">
      <c r="B15" s="196">
        <v>1967</v>
      </c>
      <c r="C15" s="193"/>
      <c r="D15" s="258">
        <v>8.4999999999999992E-2</v>
      </c>
      <c r="E15" s="259">
        <v>5.5E-2</v>
      </c>
      <c r="F15" s="260">
        <v>0.03</v>
      </c>
      <c r="G15" s="193"/>
      <c r="H15" s="258"/>
      <c r="I15" s="259"/>
      <c r="J15" s="260"/>
    </row>
    <row r="16" spans="2:10" ht="15" customHeight="1" x14ac:dyDescent="0.25">
      <c r="B16" s="196">
        <v>1968</v>
      </c>
      <c r="C16" s="193"/>
      <c r="D16" s="258">
        <v>8.4999999999999992E-2</v>
      </c>
      <c r="E16" s="259">
        <v>5.5E-2</v>
      </c>
      <c r="F16" s="260">
        <v>0.03</v>
      </c>
      <c r="G16" s="193"/>
      <c r="H16" s="258"/>
      <c r="I16" s="259"/>
      <c r="J16" s="260"/>
    </row>
    <row r="17" spans="2:10" ht="15" customHeight="1" x14ac:dyDescent="0.25">
      <c r="B17" s="196">
        <v>1969</v>
      </c>
      <c r="C17" s="193"/>
      <c r="D17" s="258">
        <v>8.4999999999999992E-2</v>
      </c>
      <c r="E17" s="259">
        <v>5.5E-2</v>
      </c>
      <c r="F17" s="260">
        <v>0.03</v>
      </c>
      <c r="G17" s="193"/>
      <c r="H17" s="258"/>
      <c r="I17" s="259"/>
      <c r="J17" s="260"/>
    </row>
    <row r="18" spans="2:10" ht="15" customHeight="1" x14ac:dyDescent="0.25">
      <c r="B18" s="196">
        <v>1970</v>
      </c>
      <c r="C18" s="193"/>
      <c r="D18" s="258">
        <v>8.5999999999999993E-2</v>
      </c>
      <c r="E18" s="259">
        <v>5.5999999999999994E-2</v>
      </c>
      <c r="F18" s="260">
        <v>0.03</v>
      </c>
      <c r="G18" s="193"/>
      <c r="H18" s="258"/>
      <c r="I18" s="259"/>
      <c r="J18" s="260"/>
    </row>
    <row r="19" spans="2:10" ht="15" customHeight="1" x14ac:dyDescent="0.25">
      <c r="B19" s="196">
        <v>1971</v>
      </c>
      <c r="C19" s="193"/>
      <c r="D19" s="258">
        <v>8.7499999999999994E-2</v>
      </c>
      <c r="E19" s="259">
        <v>5.7500000000000002E-2</v>
      </c>
      <c r="F19" s="260">
        <v>0.03</v>
      </c>
      <c r="G19" s="193"/>
      <c r="H19" s="258"/>
      <c r="I19" s="259"/>
      <c r="J19" s="260"/>
    </row>
    <row r="20" spans="2:10" ht="15" customHeight="1" x14ac:dyDescent="0.25">
      <c r="B20" s="196">
        <v>1972</v>
      </c>
      <c r="C20" s="193"/>
      <c r="D20" s="258">
        <v>8.7499999999999994E-2</v>
      </c>
      <c r="E20" s="259">
        <v>5.7500000000000002E-2</v>
      </c>
      <c r="F20" s="260">
        <v>0.03</v>
      </c>
      <c r="G20" s="193"/>
      <c r="H20" s="258"/>
      <c r="I20" s="259"/>
      <c r="J20" s="260"/>
    </row>
    <row r="21" spans="2:10" ht="15" customHeight="1" x14ac:dyDescent="0.25">
      <c r="B21" s="196">
        <v>1973</v>
      </c>
      <c r="C21" s="193"/>
      <c r="D21" s="258">
        <v>8.7499999999999994E-2</v>
      </c>
      <c r="E21" s="259">
        <v>5.7500000000000002E-2</v>
      </c>
      <c r="F21" s="260">
        <v>0.03</v>
      </c>
      <c r="G21" s="193"/>
      <c r="H21" s="258"/>
      <c r="I21" s="259"/>
      <c r="J21" s="260"/>
    </row>
    <row r="22" spans="2:10" ht="15" customHeight="1" x14ac:dyDescent="0.25">
      <c r="B22" s="196">
        <v>1974</v>
      </c>
      <c r="C22" s="193"/>
      <c r="D22" s="258">
        <v>0.10249999999999999</v>
      </c>
      <c r="E22" s="259">
        <v>7.2499999999999995E-2</v>
      </c>
      <c r="F22" s="260">
        <v>0.03</v>
      </c>
      <c r="G22" s="193"/>
      <c r="H22" s="258"/>
      <c r="I22" s="259"/>
      <c r="J22" s="260"/>
    </row>
    <row r="23" spans="2:10" ht="15" customHeight="1" x14ac:dyDescent="0.25">
      <c r="B23" s="196">
        <v>1975</v>
      </c>
      <c r="C23" s="193"/>
      <c r="D23" s="258">
        <v>0.10249999999999999</v>
      </c>
      <c r="E23" s="259">
        <v>7.2499999999999995E-2</v>
      </c>
      <c r="F23" s="260">
        <v>0.03</v>
      </c>
      <c r="G23" s="193"/>
      <c r="H23" s="258"/>
      <c r="I23" s="259"/>
      <c r="J23" s="260"/>
    </row>
    <row r="24" spans="2:10" ht="15" customHeight="1" x14ac:dyDescent="0.25">
      <c r="B24" s="196">
        <v>1976</v>
      </c>
      <c r="C24" s="193"/>
      <c r="D24" s="258">
        <v>0.105</v>
      </c>
      <c r="E24" s="259">
        <v>7.2499999999999995E-2</v>
      </c>
      <c r="F24" s="260">
        <v>3.2500000000000001E-2</v>
      </c>
      <c r="G24" s="193"/>
      <c r="H24" s="258"/>
      <c r="I24" s="259"/>
      <c r="J24" s="260"/>
    </row>
    <row r="25" spans="2:10" ht="15" customHeight="1" x14ac:dyDescent="0.25">
      <c r="B25" s="196">
        <v>1977</v>
      </c>
      <c r="C25" s="193"/>
      <c r="D25" s="258">
        <v>0.11</v>
      </c>
      <c r="E25" s="259">
        <v>7.5499999999999998E-2</v>
      </c>
      <c r="F25" s="260">
        <v>3.4500000000000003E-2</v>
      </c>
      <c r="G25" s="193"/>
      <c r="H25" s="258"/>
      <c r="I25" s="259"/>
      <c r="J25" s="260"/>
    </row>
    <row r="26" spans="2:10" ht="15" customHeight="1" x14ac:dyDescent="0.25">
      <c r="B26" s="196">
        <v>1978</v>
      </c>
      <c r="C26" s="193"/>
      <c r="D26" s="258">
        <v>0.1115</v>
      </c>
      <c r="E26" s="259">
        <v>7.6999999999999999E-2</v>
      </c>
      <c r="F26" s="260">
        <v>3.4500000000000003E-2</v>
      </c>
      <c r="G26" s="193"/>
      <c r="H26" s="258"/>
      <c r="I26" s="259"/>
      <c r="J26" s="260"/>
    </row>
    <row r="27" spans="2:10" ht="15" customHeight="1" x14ac:dyDescent="0.25">
      <c r="B27" s="196">
        <v>1979</v>
      </c>
      <c r="C27" s="193"/>
      <c r="D27" s="258">
        <v>0.124</v>
      </c>
      <c r="E27" s="259">
        <v>7.6999999999999999E-2</v>
      </c>
      <c r="F27" s="260">
        <v>4.7E-2</v>
      </c>
      <c r="G27" s="193"/>
      <c r="H27" s="258"/>
      <c r="I27" s="259"/>
      <c r="J27" s="260"/>
    </row>
    <row r="28" spans="2:10" ht="15" customHeight="1" x14ac:dyDescent="0.25">
      <c r="B28" s="196">
        <v>1980</v>
      </c>
      <c r="C28" s="193"/>
      <c r="D28" s="258">
        <v>0.129</v>
      </c>
      <c r="E28" s="259">
        <v>8.199999999999999E-2</v>
      </c>
      <c r="F28" s="260">
        <v>4.7E-2</v>
      </c>
      <c r="G28" s="193"/>
      <c r="H28" s="258"/>
      <c r="I28" s="259"/>
      <c r="J28" s="260"/>
    </row>
    <row r="29" spans="2:10" ht="15" customHeight="1" x14ac:dyDescent="0.25">
      <c r="B29" s="196">
        <v>1981</v>
      </c>
      <c r="C29" s="193"/>
      <c r="D29" s="258">
        <v>0.129</v>
      </c>
      <c r="E29" s="259">
        <v>8.199999999999999E-2</v>
      </c>
      <c r="F29" s="260">
        <v>4.7E-2</v>
      </c>
      <c r="G29" s="193"/>
      <c r="H29" s="258">
        <v>1E-3</v>
      </c>
      <c r="I29" s="259">
        <v>0</v>
      </c>
      <c r="J29" s="260">
        <v>1E-3</v>
      </c>
    </row>
    <row r="30" spans="2:10" ht="15" customHeight="1" x14ac:dyDescent="0.25">
      <c r="B30" s="196">
        <v>1982</v>
      </c>
      <c r="C30" s="193"/>
      <c r="D30" s="258">
        <v>0.129</v>
      </c>
      <c r="E30" s="259">
        <v>8.199999999999999E-2</v>
      </c>
      <c r="F30" s="260">
        <v>4.7E-2</v>
      </c>
      <c r="G30" s="193"/>
      <c r="H30" s="258">
        <v>1E-3</v>
      </c>
      <c r="I30" s="259">
        <v>0</v>
      </c>
      <c r="J30" s="260">
        <v>1E-3</v>
      </c>
    </row>
    <row r="31" spans="2:10" ht="15" customHeight="1" x14ac:dyDescent="0.25">
      <c r="B31" s="196">
        <v>1983</v>
      </c>
      <c r="C31" s="193"/>
      <c r="D31" s="258">
        <v>0.129</v>
      </c>
      <c r="E31" s="259">
        <v>8.199999999999999E-2</v>
      </c>
      <c r="F31" s="260">
        <v>4.7E-2</v>
      </c>
      <c r="G31" s="193"/>
      <c r="H31" s="258">
        <v>1E-3</v>
      </c>
      <c r="I31" s="259">
        <v>0</v>
      </c>
      <c r="J31" s="260">
        <v>1E-3</v>
      </c>
    </row>
    <row r="32" spans="2:10" ht="15" customHeight="1" x14ac:dyDescent="0.25">
      <c r="B32" s="196">
        <v>1984</v>
      </c>
      <c r="C32" s="193"/>
      <c r="D32" s="258">
        <v>0.13899999999999998</v>
      </c>
      <c r="E32" s="259">
        <v>8.199999999999999E-2</v>
      </c>
      <c r="F32" s="260">
        <v>5.7000000000000002E-2</v>
      </c>
      <c r="G32" s="193"/>
      <c r="H32" s="258">
        <v>1E-3</v>
      </c>
      <c r="I32" s="259">
        <v>0</v>
      </c>
      <c r="J32" s="260">
        <v>1E-3</v>
      </c>
    </row>
    <row r="33" spans="2:10" ht="15" customHeight="1" x14ac:dyDescent="0.25">
      <c r="B33" s="196">
        <v>1985</v>
      </c>
      <c r="C33" s="193"/>
      <c r="D33" s="258">
        <v>0.13899999999999998</v>
      </c>
      <c r="E33" s="259">
        <v>8.199999999999999E-2</v>
      </c>
      <c r="F33" s="260">
        <v>5.7000000000000002E-2</v>
      </c>
      <c r="G33" s="193"/>
      <c r="H33" s="258">
        <v>1E-3</v>
      </c>
      <c r="I33" s="259">
        <v>0</v>
      </c>
      <c r="J33" s="260">
        <v>1E-3</v>
      </c>
    </row>
    <row r="34" spans="2:10" ht="15" customHeight="1" x14ac:dyDescent="0.25">
      <c r="B34" s="196">
        <v>1986</v>
      </c>
      <c r="C34" s="193"/>
      <c r="D34" s="258">
        <v>0.14599999999999999</v>
      </c>
      <c r="E34" s="259">
        <v>8.199999999999999E-2</v>
      </c>
      <c r="F34" s="260">
        <v>6.4000000000000001E-2</v>
      </c>
      <c r="G34" s="193"/>
      <c r="H34" s="258">
        <v>1E-3</v>
      </c>
      <c r="I34" s="259">
        <v>0</v>
      </c>
      <c r="J34" s="260">
        <v>1E-3</v>
      </c>
    </row>
    <row r="35" spans="2:10" ht="15" customHeight="1" x14ac:dyDescent="0.25">
      <c r="B35" s="196">
        <v>1987</v>
      </c>
      <c r="C35" s="193"/>
      <c r="D35" s="258">
        <v>0.14799999999999999</v>
      </c>
      <c r="E35" s="259">
        <v>8.199999999999999E-2</v>
      </c>
      <c r="F35" s="260">
        <v>6.6000000000000003E-2</v>
      </c>
      <c r="G35" s="193"/>
      <c r="H35" s="258">
        <v>1E-3</v>
      </c>
      <c r="I35" s="259">
        <v>0</v>
      </c>
      <c r="J35" s="260">
        <v>1E-3</v>
      </c>
    </row>
    <row r="36" spans="2:10" ht="15" customHeight="1" x14ac:dyDescent="0.25">
      <c r="B36" s="196">
        <v>1988</v>
      </c>
      <c r="C36" s="193"/>
      <c r="D36" s="258">
        <v>0.14799999999999999</v>
      </c>
      <c r="E36" s="259">
        <v>8.199999999999999E-2</v>
      </c>
      <c r="F36" s="260">
        <v>6.6000000000000003E-2</v>
      </c>
      <c r="G36" s="193"/>
      <c r="H36" s="258">
        <v>1E-3</v>
      </c>
      <c r="I36" s="259">
        <v>0</v>
      </c>
      <c r="J36" s="260">
        <v>1E-3</v>
      </c>
    </row>
    <row r="37" spans="2:10" ht="15" customHeight="1" x14ac:dyDescent="0.25">
      <c r="B37" s="196">
        <v>1989</v>
      </c>
      <c r="C37" s="193"/>
      <c r="D37" s="258">
        <v>0.15799999999999997</v>
      </c>
      <c r="E37" s="259">
        <v>8.199999999999999E-2</v>
      </c>
      <c r="F37" s="260">
        <v>7.5999999999999998E-2</v>
      </c>
      <c r="G37" s="193"/>
      <c r="H37" s="258">
        <v>1E-3</v>
      </c>
      <c r="I37" s="259">
        <v>0</v>
      </c>
      <c r="J37" s="260">
        <v>1E-3</v>
      </c>
    </row>
    <row r="38" spans="2:10" ht="15" customHeight="1" x14ac:dyDescent="0.25">
      <c r="B38" s="196">
        <v>1990</v>
      </c>
      <c r="C38" s="193"/>
      <c r="D38" s="258">
        <v>0.15799999999999997</v>
      </c>
      <c r="E38" s="259">
        <v>8.199999999999999E-2</v>
      </c>
      <c r="F38" s="260">
        <v>7.5999999999999998E-2</v>
      </c>
      <c r="G38" s="193"/>
      <c r="H38" s="258">
        <v>1E-3</v>
      </c>
      <c r="I38" s="259">
        <v>0</v>
      </c>
      <c r="J38" s="260">
        <v>1E-3</v>
      </c>
    </row>
    <row r="39" spans="2:10" ht="15" customHeight="1" x14ac:dyDescent="0.25">
      <c r="B39" s="196">
        <v>1991</v>
      </c>
      <c r="C39" s="193"/>
      <c r="D39" s="258">
        <v>0.14749999999999999</v>
      </c>
      <c r="E39" s="259">
        <v>8.199999999999999E-2</v>
      </c>
      <c r="F39" s="260">
        <v>6.5500000000000003E-2</v>
      </c>
      <c r="G39" s="193"/>
      <c r="H39" s="258">
        <v>1.7000000000000001E-2</v>
      </c>
      <c r="I39" s="259">
        <v>1.6E-2</v>
      </c>
      <c r="J39" s="260">
        <v>1E-3</v>
      </c>
    </row>
    <row r="40" spans="2:10" ht="15" customHeight="1" x14ac:dyDescent="0.25">
      <c r="B40" s="196">
        <v>1992</v>
      </c>
      <c r="C40" s="193"/>
      <c r="D40" s="258">
        <v>0.14749999999999999</v>
      </c>
      <c r="E40" s="259">
        <v>8.199999999999999E-2</v>
      </c>
      <c r="F40" s="260">
        <v>6.5500000000000003E-2</v>
      </c>
      <c r="G40" s="193"/>
      <c r="H40" s="258">
        <v>1.7000000000000001E-2</v>
      </c>
      <c r="I40" s="259">
        <v>1.6E-2</v>
      </c>
      <c r="J40" s="260">
        <v>1E-3</v>
      </c>
    </row>
    <row r="41" spans="2:10" ht="15" customHeight="1" x14ac:dyDescent="0.25">
      <c r="B41" s="196">
        <v>1993</v>
      </c>
      <c r="C41" s="193"/>
      <c r="D41" s="258">
        <v>0.14749999999999999</v>
      </c>
      <c r="E41" s="259">
        <v>8.199999999999999E-2</v>
      </c>
      <c r="F41" s="260">
        <v>6.5500000000000003E-2</v>
      </c>
      <c r="G41" s="193"/>
      <c r="H41" s="258">
        <v>1.7000000000000001E-2</v>
      </c>
      <c r="I41" s="259">
        <v>1.6E-2</v>
      </c>
      <c r="J41" s="260">
        <v>1E-3</v>
      </c>
    </row>
    <row r="42" spans="2:10" ht="15" customHeight="1" x14ac:dyDescent="0.25">
      <c r="B42" s="196">
        <v>1994</v>
      </c>
      <c r="C42" s="193"/>
      <c r="D42" s="258">
        <v>0.14749999999999999</v>
      </c>
      <c r="E42" s="259">
        <v>8.199999999999999E-2</v>
      </c>
      <c r="F42" s="260">
        <v>6.5500000000000003E-2</v>
      </c>
      <c r="G42" s="193"/>
      <c r="H42" s="258">
        <v>1.7000000000000001E-2</v>
      </c>
      <c r="I42" s="259">
        <v>1.6E-2</v>
      </c>
      <c r="J42" s="260">
        <v>1E-3</v>
      </c>
    </row>
    <row r="43" spans="2:10" ht="15" customHeight="1" x14ac:dyDescent="0.25">
      <c r="B43" s="196">
        <v>1995</v>
      </c>
      <c r="C43" s="193"/>
      <c r="D43" s="258">
        <v>0.14749999999999999</v>
      </c>
      <c r="E43" s="259">
        <v>8.199999999999999E-2</v>
      </c>
      <c r="F43" s="260">
        <v>6.5500000000000003E-2</v>
      </c>
      <c r="G43" s="193"/>
      <c r="H43" s="258">
        <v>1.7000000000000001E-2</v>
      </c>
      <c r="I43" s="259">
        <v>1.6E-2</v>
      </c>
      <c r="J43" s="260">
        <v>1E-3</v>
      </c>
    </row>
    <row r="44" spans="2:10" ht="15" customHeight="1" x14ac:dyDescent="0.25">
      <c r="B44" s="196">
        <v>1996</v>
      </c>
      <c r="C44" s="193"/>
      <c r="D44" s="258">
        <v>0.14749999999999999</v>
      </c>
      <c r="E44" s="259">
        <v>8.199999999999999E-2</v>
      </c>
      <c r="F44" s="260">
        <v>6.5500000000000003E-2</v>
      </c>
      <c r="G44" s="193"/>
      <c r="H44" s="258">
        <v>1.7000000000000001E-2</v>
      </c>
      <c r="I44" s="259">
        <v>1.6E-2</v>
      </c>
      <c r="J44" s="260">
        <v>1E-3</v>
      </c>
    </row>
    <row r="45" spans="2:10" ht="15" customHeight="1" x14ac:dyDescent="0.25">
      <c r="B45" s="196">
        <v>1997</v>
      </c>
      <c r="C45" s="193"/>
      <c r="D45" s="258">
        <v>0.14749999999999999</v>
      </c>
      <c r="E45" s="259">
        <v>8.199999999999999E-2</v>
      </c>
      <c r="F45" s="260">
        <v>6.5500000000000003E-2</v>
      </c>
      <c r="G45" s="193"/>
      <c r="H45" s="258">
        <v>1.7000000000000001E-2</v>
      </c>
      <c r="I45" s="259">
        <v>1.6E-2</v>
      </c>
      <c r="J45" s="260">
        <v>1E-3</v>
      </c>
    </row>
    <row r="46" spans="2:10" ht="15" customHeight="1" x14ac:dyDescent="0.25">
      <c r="B46" s="196">
        <v>1998</v>
      </c>
      <c r="C46" s="193"/>
      <c r="D46" s="258">
        <v>0.14749999999999999</v>
      </c>
      <c r="E46" s="259">
        <v>8.199999999999999E-2</v>
      </c>
      <c r="F46" s="260">
        <v>6.5500000000000003E-2</v>
      </c>
      <c r="G46" s="193"/>
      <c r="H46" s="258">
        <v>1.7000000000000001E-2</v>
      </c>
      <c r="I46" s="259">
        <v>1.6E-2</v>
      </c>
      <c r="J46" s="260">
        <v>1E-3</v>
      </c>
    </row>
    <row r="47" spans="2:10" ht="15" customHeight="1" x14ac:dyDescent="0.25">
      <c r="B47" s="196">
        <v>1999</v>
      </c>
      <c r="C47" s="193"/>
      <c r="D47" s="258">
        <v>0.14749999999999999</v>
      </c>
      <c r="E47" s="259">
        <v>8.199999999999999E-2</v>
      </c>
      <c r="F47" s="260">
        <v>6.5500000000000003E-2</v>
      </c>
      <c r="G47" s="193"/>
      <c r="H47" s="258">
        <v>1.7000000000000001E-2</v>
      </c>
      <c r="I47" s="259">
        <v>1.6E-2</v>
      </c>
      <c r="J47" s="260">
        <v>1E-3</v>
      </c>
    </row>
    <row r="48" spans="2:10" ht="15" customHeight="1" x14ac:dyDescent="0.25">
      <c r="B48" s="196">
        <v>2000</v>
      </c>
      <c r="C48" s="193"/>
      <c r="D48" s="258">
        <v>0.14749999999999999</v>
      </c>
      <c r="E48" s="259">
        <v>8.199999999999999E-2</v>
      </c>
      <c r="F48" s="260">
        <v>6.5500000000000003E-2</v>
      </c>
      <c r="G48" s="193"/>
      <c r="H48" s="258">
        <v>1.7000000000000001E-2</v>
      </c>
      <c r="I48" s="259">
        <v>1.6E-2</v>
      </c>
      <c r="J48" s="260">
        <v>1E-3</v>
      </c>
    </row>
    <row r="49" spans="2:10" ht="15" customHeight="1" x14ac:dyDescent="0.25">
      <c r="B49" s="196">
        <v>2001</v>
      </c>
      <c r="C49" s="193"/>
      <c r="D49" s="258">
        <v>0.14749999999999999</v>
      </c>
      <c r="E49" s="259">
        <v>8.199999999999999E-2</v>
      </c>
      <c r="F49" s="260">
        <v>6.5500000000000003E-2</v>
      </c>
      <c r="G49" s="193"/>
      <c r="H49" s="258">
        <v>1.7000000000000001E-2</v>
      </c>
      <c r="I49" s="259">
        <v>1.6E-2</v>
      </c>
      <c r="J49" s="260">
        <v>1E-3</v>
      </c>
    </row>
    <row r="50" spans="2:10" ht="15" customHeight="1" x14ac:dyDescent="0.25">
      <c r="B50" s="196">
        <v>2002</v>
      </c>
      <c r="C50" s="193"/>
      <c r="D50" s="258">
        <v>0.14749999999999999</v>
      </c>
      <c r="E50" s="259">
        <v>8.199999999999999E-2</v>
      </c>
      <c r="F50" s="260">
        <v>6.5500000000000003E-2</v>
      </c>
      <c r="G50" s="193"/>
      <c r="H50" s="258">
        <v>1.7000000000000001E-2</v>
      </c>
      <c r="I50" s="259">
        <v>1.6E-2</v>
      </c>
      <c r="J50" s="260">
        <v>1E-3</v>
      </c>
    </row>
    <row r="51" spans="2:10" ht="15" customHeight="1" x14ac:dyDescent="0.25">
      <c r="B51" s="196">
        <v>2003</v>
      </c>
      <c r="C51" s="193"/>
      <c r="D51" s="258">
        <v>0.14749999999999999</v>
      </c>
      <c r="E51" s="259">
        <v>8.199999999999999E-2</v>
      </c>
      <c r="F51" s="260">
        <v>6.5500000000000003E-2</v>
      </c>
      <c r="G51" s="193"/>
      <c r="H51" s="258">
        <v>1.7000000000000001E-2</v>
      </c>
      <c r="I51" s="259">
        <v>1.6E-2</v>
      </c>
      <c r="J51" s="260">
        <v>1E-3</v>
      </c>
    </row>
    <row r="52" spans="2:10" ht="15" customHeight="1" x14ac:dyDescent="0.25">
      <c r="B52" s="196">
        <v>2004</v>
      </c>
      <c r="C52" s="193"/>
      <c r="D52" s="258">
        <v>0.14749999999999999</v>
      </c>
      <c r="E52" s="259">
        <v>8.199999999999999E-2</v>
      </c>
      <c r="F52" s="260">
        <v>6.5500000000000003E-2</v>
      </c>
      <c r="G52" s="193"/>
      <c r="H52" s="258">
        <v>1.7000000000000001E-2</v>
      </c>
      <c r="I52" s="259">
        <v>1.6E-2</v>
      </c>
      <c r="J52" s="260">
        <v>1E-3</v>
      </c>
    </row>
    <row r="53" spans="2:10" ht="15" customHeight="1" x14ac:dyDescent="0.25">
      <c r="B53" s="196">
        <v>2005</v>
      </c>
      <c r="C53" s="193"/>
      <c r="D53" s="258">
        <v>0.14749999999999999</v>
      </c>
      <c r="E53" s="259">
        <v>8.199999999999999E-2</v>
      </c>
      <c r="F53" s="260">
        <v>6.5500000000000003E-2</v>
      </c>
      <c r="G53" s="193"/>
      <c r="H53" s="258">
        <v>1.7000000000000001E-2</v>
      </c>
      <c r="I53" s="259">
        <v>1.6E-2</v>
      </c>
      <c r="J53" s="260">
        <v>1E-3</v>
      </c>
    </row>
    <row r="54" spans="2:10" ht="15" customHeight="1" x14ac:dyDescent="0.25">
      <c r="B54" s="196">
        <v>2006</v>
      </c>
      <c r="C54" s="193"/>
      <c r="D54" s="258">
        <v>0.14950000000000002</v>
      </c>
      <c r="E54" s="259">
        <v>8.3000000000000004E-2</v>
      </c>
      <c r="F54" s="260">
        <v>6.6500000000000004E-2</v>
      </c>
      <c r="G54" s="193"/>
      <c r="H54" s="258">
        <v>1.7000000000000001E-2</v>
      </c>
      <c r="I54" s="259">
        <v>1.6E-2</v>
      </c>
      <c r="J54" s="260">
        <v>1E-3</v>
      </c>
    </row>
    <row r="55" spans="2:10" ht="15" customHeight="1" x14ac:dyDescent="0.25">
      <c r="B55" s="196">
        <v>2007</v>
      </c>
      <c r="C55" s="193"/>
      <c r="D55" s="258">
        <v>0.14950000000000002</v>
      </c>
      <c r="E55" s="259">
        <v>8.3000000000000004E-2</v>
      </c>
      <c r="F55" s="260">
        <v>6.6500000000000004E-2</v>
      </c>
      <c r="G55" s="193"/>
      <c r="H55" s="258">
        <v>1.7000000000000001E-2</v>
      </c>
      <c r="I55" s="259">
        <v>1.6E-2</v>
      </c>
      <c r="J55" s="260">
        <v>1E-3</v>
      </c>
    </row>
    <row r="56" spans="2:10" ht="15" customHeight="1" x14ac:dyDescent="0.25">
      <c r="B56" s="196">
        <v>2008</v>
      </c>
      <c r="C56" s="193"/>
      <c r="D56" s="258">
        <v>0.14950000000000002</v>
      </c>
      <c r="E56" s="259">
        <v>8.3000000000000004E-2</v>
      </c>
      <c r="F56" s="260">
        <v>6.6500000000000004E-2</v>
      </c>
      <c r="G56" s="193"/>
      <c r="H56" s="258">
        <v>1.7000000000000001E-2</v>
      </c>
      <c r="I56" s="259">
        <v>1.6E-2</v>
      </c>
      <c r="J56" s="260">
        <v>1E-3</v>
      </c>
    </row>
    <row r="57" spans="2:10" x14ac:dyDescent="0.25">
      <c r="B57" s="196">
        <v>2009</v>
      </c>
      <c r="C57" s="193"/>
      <c r="D57" s="258">
        <v>0.14950000000000002</v>
      </c>
      <c r="E57" s="259">
        <v>8.3000000000000004E-2</v>
      </c>
      <c r="F57" s="260">
        <v>6.6500000000000004E-2</v>
      </c>
      <c r="G57" s="193"/>
      <c r="H57" s="258">
        <v>1.7000000000000001E-2</v>
      </c>
      <c r="I57" s="259">
        <v>1.6E-2</v>
      </c>
      <c r="J57" s="260">
        <v>1E-3</v>
      </c>
    </row>
    <row r="58" spans="2:10" x14ac:dyDescent="0.25">
      <c r="B58" s="196">
        <v>2010</v>
      </c>
      <c r="C58" s="193"/>
      <c r="D58" s="258">
        <v>0.14950000000000002</v>
      </c>
      <c r="E58" s="259">
        <v>8.3000000000000004E-2</v>
      </c>
      <c r="F58" s="260">
        <v>6.6500000000000004E-2</v>
      </c>
      <c r="G58" s="193"/>
      <c r="H58" s="258">
        <v>1.7000000000000001E-2</v>
      </c>
      <c r="I58" s="259">
        <v>1.6E-2</v>
      </c>
      <c r="J58" s="260">
        <v>1E-3</v>
      </c>
    </row>
    <row r="59" spans="2:10" x14ac:dyDescent="0.25">
      <c r="B59" s="196">
        <v>2011</v>
      </c>
      <c r="C59" s="193"/>
      <c r="D59" s="258">
        <v>0.14950000000000002</v>
      </c>
      <c r="E59" s="259">
        <v>8.3000000000000004E-2</v>
      </c>
      <c r="F59" s="260">
        <v>6.6500000000000004E-2</v>
      </c>
      <c r="G59" s="193"/>
      <c r="H59" s="258">
        <v>1.7000000000000001E-2</v>
      </c>
      <c r="I59" s="259">
        <v>1.6E-2</v>
      </c>
      <c r="J59" s="260">
        <v>1E-3</v>
      </c>
    </row>
    <row r="60" spans="2:10" x14ac:dyDescent="0.25">
      <c r="B60" s="196">
        <v>2012</v>
      </c>
      <c r="C60" s="193"/>
      <c r="D60" s="258">
        <v>0.14950000000000002</v>
      </c>
      <c r="E60" s="259">
        <v>8.3000000000000004E-2</v>
      </c>
      <c r="F60" s="260">
        <v>6.6500000000000004E-2</v>
      </c>
      <c r="G60" s="193"/>
      <c r="H60" s="258">
        <v>1.7000000000000001E-2</v>
      </c>
      <c r="I60" s="259">
        <v>1.6E-2</v>
      </c>
      <c r="J60" s="260">
        <v>1E-3</v>
      </c>
    </row>
    <row r="61" spans="2:10" x14ac:dyDescent="0.25">
      <c r="B61" s="196">
        <v>2013</v>
      </c>
      <c r="C61" s="193"/>
      <c r="D61" s="258">
        <v>0.15150000000000002</v>
      </c>
      <c r="E61" s="259">
        <v>8.4000000000000005E-2</v>
      </c>
      <c r="F61" s="260">
        <v>6.7500000000000004E-2</v>
      </c>
      <c r="G61" s="193"/>
      <c r="H61" s="258">
        <v>1.7000000000000001E-2</v>
      </c>
      <c r="I61" s="259">
        <v>1.6E-2</v>
      </c>
      <c r="J61" s="260">
        <v>1E-3</v>
      </c>
    </row>
    <row r="62" spans="2:10" x14ac:dyDescent="0.25">
      <c r="B62" s="196">
        <v>2014</v>
      </c>
      <c r="C62" s="193"/>
      <c r="D62" s="258">
        <v>0.1525</v>
      </c>
      <c r="E62" s="259">
        <v>8.4499999999999992E-2</v>
      </c>
      <c r="F62" s="260">
        <v>6.8000000000000005E-2</v>
      </c>
      <c r="G62" s="193"/>
      <c r="H62" s="258">
        <v>0.02</v>
      </c>
      <c r="I62" s="259">
        <v>1.7500000000000002E-2</v>
      </c>
      <c r="J62" s="260">
        <v>2.5000000000000001E-3</v>
      </c>
    </row>
    <row r="63" spans="2:10" x14ac:dyDescent="0.25">
      <c r="B63" s="196">
        <v>2015</v>
      </c>
      <c r="C63" s="193"/>
      <c r="D63" s="258">
        <v>0.1535</v>
      </c>
      <c r="E63" s="259">
        <v>8.5000000000000006E-2</v>
      </c>
      <c r="F63" s="260">
        <v>6.8499999999999991E-2</v>
      </c>
      <c r="G63" s="193"/>
      <c r="H63" s="258">
        <v>2.1000000000000001E-2</v>
      </c>
      <c r="I63" s="259">
        <v>1.8000000000000002E-2</v>
      </c>
      <c r="J63" s="260">
        <v>3.0000000000000001E-3</v>
      </c>
    </row>
    <row r="64" spans="2:10" x14ac:dyDescent="0.25">
      <c r="B64" s="196">
        <v>2016</v>
      </c>
      <c r="C64" s="193"/>
      <c r="D64" s="258">
        <v>0.1545</v>
      </c>
      <c r="E64" s="259">
        <v>8.5500000000000007E-2</v>
      </c>
      <c r="F64" s="260">
        <v>6.8999999999999992E-2</v>
      </c>
      <c r="G64" s="193"/>
      <c r="H64" s="258">
        <v>2.2000000000000002E-2</v>
      </c>
      <c r="I64" s="259">
        <v>1.8500000000000003E-2</v>
      </c>
      <c r="J64" s="260">
        <v>3.4999999999999996E-3</v>
      </c>
    </row>
    <row r="65" spans="2:13" x14ac:dyDescent="0.25">
      <c r="B65" s="196">
        <v>2017</v>
      </c>
      <c r="C65" s="193"/>
      <c r="D65" s="258">
        <v>0.1545</v>
      </c>
      <c r="E65" s="259">
        <v>8.5500000000000007E-2</v>
      </c>
      <c r="F65" s="260">
        <v>6.8999999999999992E-2</v>
      </c>
      <c r="G65" s="193"/>
      <c r="H65" s="258">
        <v>2.3000000000000003E-2</v>
      </c>
      <c r="I65" s="259">
        <v>1.9000000000000003E-2</v>
      </c>
      <c r="J65" s="260">
        <v>4.0000000000000001E-3</v>
      </c>
    </row>
    <row r="66" spans="2:13" x14ac:dyDescent="0.25">
      <c r="B66" s="196">
        <v>2018</v>
      </c>
      <c r="C66" s="193"/>
      <c r="D66" s="258">
        <v>0.1545</v>
      </c>
      <c r="E66" s="259">
        <v>8.5500000000000007E-2</v>
      </c>
      <c r="F66" s="260">
        <v>6.8999999999999992E-2</v>
      </c>
      <c r="G66" s="193"/>
      <c r="H66" s="258">
        <v>2.3000000000000003E-2</v>
      </c>
      <c r="I66" s="259">
        <v>1.9000000000000003E-2</v>
      </c>
      <c r="J66" s="260">
        <v>4.0000000000000001E-3</v>
      </c>
    </row>
    <row r="67" spans="2:13" x14ac:dyDescent="0.25">
      <c r="B67" s="196">
        <v>2019</v>
      </c>
      <c r="D67" s="258">
        <v>0.1545</v>
      </c>
      <c r="E67" s="259">
        <v>8.5500000000000007E-2</v>
      </c>
      <c r="F67" s="260">
        <v>6.8999999999999992E-2</v>
      </c>
      <c r="H67" s="258">
        <v>2.3000000000000003E-2</v>
      </c>
      <c r="I67" s="259">
        <v>1.9000000000000003E-2</v>
      </c>
      <c r="J67" s="260">
        <v>4.0000000000000001E-3</v>
      </c>
    </row>
    <row r="68" spans="2:13" x14ac:dyDescent="0.25">
      <c r="B68" s="196">
        <v>2020</v>
      </c>
      <c r="D68" s="258">
        <v>0.1545</v>
      </c>
      <c r="E68" s="259">
        <v>8.5500000000000007E-2</v>
      </c>
      <c r="F68" s="260">
        <v>6.8999999999999992E-2</v>
      </c>
      <c r="H68" s="258">
        <v>2.3000000000000003E-2</v>
      </c>
      <c r="I68" s="259">
        <v>1.9000000000000003E-2</v>
      </c>
      <c r="J68" s="260">
        <v>4.0000000000000001E-3</v>
      </c>
    </row>
    <row r="69" spans="2:13" x14ac:dyDescent="0.25">
      <c r="B69" s="196">
        <v>2021</v>
      </c>
      <c r="D69" s="258">
        <v>0.1545</v>
      </c>
      <c r="E69" s="259">
        <v>8.5500000000000007E-2</v>
      </c>
      <c r="F69" s="260">
        <v>6.8999999999999992E-2</v>
      </c>
      <c r="H69" s="258">
        <v>2.3000000000000003E-2</v>
      </c>
      <c r="I69" s="259">
        <v>1.9000000000000003E-2</v>
      </c>
      <c r="J69" s="260">
        <v>4.0000000000000001E-3</v>
      </c>
    </row>
    <row r="70" spans="2:13" x14ac:dyDescent="0.25">
      <c r="B70" s="196">
        <v>2022</v>
      </c>
      <c r="D70" s="258">
        <v>0.1545</v>
      </c>
      <c r="E70" s="259">
        <v>8.5500000000000007E-2</v>
      </c>
      <c r="F70" s="260">
        <v>6.8999999999999992E-2</v>
      </c>
      <c r="H70" s="258">
        <v>2.3000000000000003E-2</v>
      </c>
      <c r="I70" s="259">
        <v>1.9000000000000003E-2</v>
      </c>
      <c r="J70" s="260">
        <v>4.0000000000000001E-3</v>
      </c>
    </row>
    <row r="71" spans="2:13" x14ac:dyDescent="0.25">
      <c r="B71" s="196">
        <v>2023</v>
      </c>
      <c r="D71" s="258">
        <v>0.1545</v>
      </c>
      <c r="E71" s="259">
        <v>8.5500000000000007E-2</v>
      </c>
      <c r="F71" s="260">
        <v>6.8999999999999992E-2</v>
      </c>
      <c r="H71" s="258">
        <v>2.3000000000000003E-2</v>
      </c>
      <c r="I71" s="259">
        <v>1.9000000000000003E-2</v>
      </c>
      <c r="J71" s="260">
        <v>4.0000000000000001E-3</v>
      </c>
    </row>
    <row r="72" spans="2:13" x14ac:dyDescent="0.25">
      <c r="B72" s="196">
        <v>2024</v>
      </c>
      <c r="D72" s="258">
        <v>0.1545</v>
      </c>
      <c r="E72" s="259">
        <v>8.5500000000000007E-2</v>
      </c>
      <c r="F72" s="260">
        <v>6.8999999999999992E-2</v>
      </c>
      <c r="H72" s="258">
        <v>2.4199999999999999E-2</v>
      </c>
      <c r="I72" s="259">
        <v>2.0199999999999999E-2</v>
      </c>
      <c r="J72" s="260">
        <v>4.0000000000000001E-3</v>
      </c>
    </row>
    <row r="73" spans="2:13" x14ac:dyDescent="0.25">
      <c r="B73" s="196">
        <v>2025</v>
      </c>
      <c r="D73" s="258">
        <v>0.1545</v>
      </c>
      <c r="E73" s="259">
        <v>8.5500000000000007E-2</v>
      </c>
      <c r="F73" s="260">
        <v>6.8999999999999992E-2</v>
      </c>
      <c r="H73" s="258">
        <v>2.4199999999999999E-2</v>
      </c>
      <c r="I73" s="259">
        <v>2.0199999999999999E-2</v>
      </c>
      <c r="J73" s="260">
        <v>4.0000000000000001E-3</v>
      </c>
      <c r="L73" s="286"/>
      <c r="M73" s="286"/>
    </row>
    <row r="74" spans="2:13" x14ac:dyDescent="0.25">
      <c r="B74" s="376">
        <v>2026</v>
      </c>
      <c r="C74" s="377"/>
      <c r="D74" s="378">
        <v>0.1545</v>
      </c>
      <c r="E74" s="379">
        <v>8.5500000000000007E-2</v>
      </c>
      <c r="F74" s="380">
        <v>6.8999999999999992E-2</v>
      </c>
      <c r="G74" s="377"/>
      <c r="H74" s="378">
        <v>2.5100000000000001E-2</v>
      </c>
      <c r="I74" s="379">
        <v>2.1100000000000001E-2</v>
      </c>
      <c r="J74" s="380">
        <v>4.0000000000000001E-3</v>
      </c>
      <c r="L74" s="286"/>
      <c r="M74" s="286"/>
    </row>
    <row r="75" spans="2:13" x14ac:dyDescent="0.25">
      <c r="B75" s="376">
        <v>2027</v>
      </c>
      <c r="C75" s="377"/>
      <c r="D75" s="378">
        <v>0.1545</v>
      </c>
      <c r="E75" s="379">
        <v>8.5500000000000007E-2</v>
      </c>
      <c r="F75" s="380">
        <v>6.8999999999999992E-2</v>
      </c>
      <c r="G75" s="377"/>
      <c r="H75" s="378">
        <v>2.5100000000000001E-2</v>
      </c>
      <c r="I75" s="379">
        <v>2.1100000000000001E-2</v>
      </c>
      <c r="J75" s="380">
        <v>4.0000000000000001E-3</v>
      </c>
      <c r="L75" s="286"/>
      <c r="M75" s="286"/>
    </row>
    <row r="76" spans="2:13" x14ac:dyDescent="0.25">
      <c r="B76" s="376">
        <v>2028</v>
      </c>
      <c r="C76" s="377"/>
      <c r="D76" s="378">
        <v>0.1545</v>
      </c>
      <c r="E76" s="379">
        <v>8.5500000000000007E-2</v>
      </c>
      <c r="F76" s="380">
        <v>6.8999999999999992E-2</v>
      </c>
      <c r="G76" s="377"/>
      <c r="H76" s="378">
        <v>2.5100000000000001E-2</v>
      </c>
      <c r="I76" s="379">
        <v>2.1100000000000001E-2</v>
      </c>
      <c r="J76" s="380">
        <v>4.0000000000000001E-3</v>
      </c>
    </row>
    <row r="77" spans="2:13" x14ac:dyDescent="0.25">
      <c r="B77" s="376">
        <v>2029</v>
      </c>
      <c r="C77" s="377"/>
      <c r="D77" s="378">
        <v>0.1545</v>
      </c>
      <c r="E77" s="379">
        <v>8.5500000000000007E-2</v>
      </c>
      <c r="F77" s="380">
        <v>6.8999999999999992E-2</v>
      </c>
      <c r="G77" s="377"/>
      <c r="H77" s="378">
        <v>2.5100000000000001E-2</v>
      </c>
      <c r="I77" s="379">
        <v>2.1100000000000001E-2</v>
      </c>
      <c r="J77" s="380">
        <v>4.0000000000000001E-3</v>
      </c>
    </row>
    <row r="78" spans="2:13" x14ac:dyDescent="0.25">
      <c r="B78" s="376">
        <v>2030</v>
      </c>
      <c r="C78" s="377"/>
      <c r="D78" s="378">
        <v>0.1545</v>
      </c>
      <c r="E78" s="379">
        <v>8.5500000000000007E-2</v>
      </c>
      <c r="F78" s="380">
        <v>6.8999999999999992E-2</v>
      </c>
      <c r="G78" s="377"/>
      <c r="H78" s="378">
        <v>2.5100000000000001E-2</v>
      </c>
      <c r="I78" s="379">
        <v>2.1100000000000001E-2</v>
      </c>
      <c r="J78" s="380">
        <v>4.0000000000000001E-3</v>
      </c>
    </row>
    <row r="79" spans="2:13" x14ac:dyDescent="0.25">
      <c r="B79" s="376">
        <v>2031</v>
      </c>
      <c r="C79" s="377"/>
      <c r="D79" s="378">
        <v>0.1545</v>
      </c>
      <c r="E79" s="379">
        <v>8.5500000000000007E-2</v>
      </c>
      <c r="F79" s="380">
        <v>6.8999999999999992E-2</v>
      </c>
      <c r="G79" s="377"/>
      <c r="H79" s="378">
        <v>2.5100000000000001E-2</v>
      </c>
      <c r="I79" s="379">
        <v>2.1100000000000001E-2</v>
      </c>
      <c r="J79" s="380">
        <v>4.0000000000000001E-3</v>
      </c>
    </row>
    <row r="80" spans="2:13" x14ac:dyDescent="0.25">
      <c r="B80" s="376">
        <v>2032</v>
      </c>
      <c r="C80" s="377"/>
      <c r="D80" s="378">
        <v>0.1545</v>
      </c>
      <c r="E80" s="379">
        <v>8.5500000000000007E-2</v>
      </c>
      <c r="F80" s="380">
        <v>6.8999999999999992E-2</v>
      </c>
      <c r="G80" s="377"/>
      <c r="H80" s="378">
        <v>2.5100000000000001E-2</v>
      </c>
      <c r="I80" s="379">
        <v>2.1100000000000001E-2</v>
      </c>
      <c r="J80" s="380">
        <v>4.0000000000000001E-3</v>
      </c>
    </row>
    <row r="81" spans="2:10" x14ac:dyDescent="0.25">
      <c r="B81" s="376">
        <v>2033</v>
      </c>
      <c r="C81" s="377"/>
      <c r="D81" s="378">
        <v>0.1545</v>
      </c>
      <c r="E81" s="379">
        <v>8.5500000000000007E-2</v>
      </c>
      <c r="F81" s="380">
        <v>6.8999999999999992E-2</v>
      </c>
      <c r="G81" s="377"/>
      <c r="H81" s="378">
        <v>2.5100000000000001E-2</v>
      </c>
      <c r="I81" s="379">
        <v>2.1100000000000001E-2</v>
      </c>
      <c r="J81" s="380">
        <v>4.0000000000000001E-3</v>
      </c>
    </row>
    <row r="82" spans="2:10" x14ac:dyDescent="0.25">
      <c r="B82" s="376">
        <v>2034</v>
      </c>
      <c r="C82" s="377"/>
      <c r="D82" s="378">
        <v>0.1545</v>
      </c>
      <c r="E82" s="379">
        <v>8.5500000000000007E-2</v>
      </c>
      <c r="F82" s="380">
        <v>6.8999999999999992E-2</v>
      </c>
      <c r="G82" s="377"/>
      <c r="H82" s="378">
        <v>2.5100000000000001E-2</v>
      </c>
      <c r="I82" s="379">
        <v>2.1100000000000001E-2</v>
      </c>
      <c r="J82" s="380">
        <v>4.0000000000000001E-3</v>
      </c>
    </row>
    <row r="83" spans="2:10" x14ac:dyDescent="0.25">
      <c r="B83" s="376">
        <v>2035</v>
      </c>
      <c r="C83" s="377"/>
      <c r="D83" s="378">
        <v>0.1545</v>
      </c>
      <c r="E83" s="379">
        <v>8.5500000000000007E-2</v>
      </c>
      <c r="F83" s="380">
        <v>6.8999999999999992E-2</v>
      </c>
      <c r="G83" s="377"/>
      <c r="H83" s="378">
        <v>2.5100000000000001E-2</v>
      </c>
      <c r="I83" s="379">
        <v>2.1100000000000001E-2</v>
      </c>
      <c r="J83" s="380">
        <v>4.0000000000000001E-3</v>
      </c>
    </row>
    <row r="84" spans="2:10" x14ac:dyDescent="0.25">
      <c r="B84" s="376">
        <v>2036</v>
      </c>
      <c r="C84" s="377"/>
      <c r="D84" s="378">
        <v>0.1545</v>
      </c>
      <c r="E84" s="379">
        <v>8.5500000000000007E-2</v>
      </c>
      <c r="F84" s="380">
        <v>6.8999999999999992E-2</v>
      </c>
      <c r="G84" s="377"/>
      <c r="H84" s="378">
        <v>2.5100000000000001E-2</v>
      </c>
      <c r="I84" s="379">
        <v>2.1100000000000001E-2</v>
      </c>
      <c r="J84" s="380">
        <v>4.0000000000000001E-3</v>
      </c>
    </row>
    <row r="85" spans="2:10" x14ac:dyDescent="0.25">
      <c r="B85" s="376">
        <v>2037</v>
      </c>
      <c r="C85" s="377"/>
      <c r="D85" s="378">
        <v>0.1545</v>
      </c>
      <c r="E85" s="379">
        <v>8.5500000000000007E-2</v>
      </c>
      <c r="F85" s="380">
        <v>6.8999999999999992E-2</v>
      </c>
      <c r="G85" s="377"/>
      <c r="H85" s="378">
        <v>2.5100000000000001E-2</v>
      </c>
      <c r="I85" s="379">
        <v>2.1100000000000001E-2</v>
      </c>
      <c r="J85" s="380">
        <v>4.0000000000000001E-3</v>
      </c>
    </row>
    <row r="86" spans="2:10" x14ac:dyDescent="0.25">
      <c r="B86" s="376">
        <v>2038</v>
      </c>
      <c r="C86" s="377"/>
      <c r="D86" s="378">
        <v>0.1545</v>
      </c>
      <c r="E86" s="379">
        <v>8.5500000000000007E-2</v>
      </c>
      <c r="F86" s="380">
        <v>6.8999999999999992E-2</v>
      </c>
      <c r="G86" s="377"/>
      <c r="H86" s="378">
        <v>2.5100000000000001E-2</v>
      </c>
      <c r="I86" s="379">
        <v>2.1100000000000001E-2</v>
      </c>
      <c r="J86" s="380">
        <v>4.0000000000000001E-3</v>
      </c>
    </row>
    <row r="87" spans="2:10" x14ac:dyDescent="0.25">
      <c r="B87" s="376">
        <v>2039</v>
      </c>
      <c r="C87" s="377"/>
      <c r="D87" s="378">
        <v>0.1545</v>
      </c>
      <c r="E87" s="379">
        <v>8.5500000000000007E-2</v>
      </c>
      <c r="F87" s="380">
        <v>6.8999999999999992E-2</v>
      </c>
      <c r="G87" s="377"/>
      <c r="H87" s="378">
        <v>2.5100000000000001E-2</v>
      </c>
      <c r="I87" s="379">
        <v>2.1100000000000001E-2</v>
      </c>
      <c r="J87" s="380">
        <v>4.0000000000000001E-3</v>
      </c>
    </row>
    <row r="88" spans="2:10" x14ac:dyDescent="0.25">
      <c r="B88" s="376">
        <v>2040</v>
      </c>
      <c r="C88" s="377"/>
      <c r="D88" s="378">
        <v>0.1545</v>
      </c>
      <c r="E88" s="379">
        <v>8.5500000000000007E-2</v>
      </c>
      <c r="F88" s="380">
        <v>6.8999999999999992E-2</v>
      </c>
      <c r="G88" s="377"/>
      <c r="H88" s="378">
        <v>2.5100000000000001E-2</v>
      </c>
      <c r="I88" s="379">
        <v>2.1100000000000001E-2</v>
      </c>
      <c r="J88" s="380">
        <v>4.0000000000000001E-3</v>
      </c>
    </row>
    <row r="89" spans="2:10" x14ac:dyDescent="0.25">
      <c r="B89" s="376">
        <v>2041</v>
      </c>
      <c r="C89" s="377"/>
      <c r="D89" s="378">
        <v>0.1545</v>
      </c>
      <c r="E89" s="379">
        <v>8.5500000000000007E-2</v>
      </c>
      <c r="F89" s="380">
        <v>6.8999999999999992E-2</v>
      </c>
      <c r="G89" s="377"/>
      <c r="H89" s="378">
        <v>2.5100000000000001E-2</v>
      </c>
      <c r="I89" s="379">
        <v>2.1100000000000001E-2</v>
      </c>
      <c r="J89" s="380">
        <v>4.0000000000000001E-3</v>
      </c>
    </row>
    <row r="90" spans="2:10" x14ac:dyDescent="0.25">
      <c r="B90" s="376">
        <v>2042</v>
      </c>
      <c r="C90" s="377"/>
      <c r="D90" s="378">
        <v>0.1545</v>
      </c>
      <c r="E90" s="379">
        <v>8.5500000000000007E-2</v>
      </c>
      <c r="F90" s="380">
        <v>6.8999999999999992E-2</v>
      </c>
      <c r="G90" s="377"/>
      <c r="H90" s="378">
        <v>2.5100000000000001E-2</v>
      </c>
      <c r="I90" s="379">
        <v>2.1100000000000001E-2</v>
      </c>
      <c r="J90" s="380">
        <v>4.0000000000000001E-3</v>
      </c>
    </row>
    <row r="91" spans="2:10" x14ac:dyDescent="0.25">
      <c r="B91" s="376">
        <v>2043</v>
      </c>
      <c r="C91" s="377"/>
      <c r="D91" s="378">
        <v>0.1545</v>
      </c>
      <c r="E91" s="379">
        <v>8.5500000000000007E-2</v>
      </c>
      <c r="F91" s="380">
        <v>6.8999999999999992E-2</v>
      </c>
      <c r="G91" s="377"/>
      <c r="H91" s="378">
        <v>2.5100000000000001E-2</v>
      </c>
      <c r="I91" s="379">
        <v>2.1100000000000001E-2</v>
      </c>
      <c r="J91" s="380">
        <v>4.0000000000000001E-3</v>
      </c>
    </row>
    <row r="92" spans="2:10" x14ac:dyDescent="0.25">
      <c r="B92" s="376">
        <v>2044</v>
      </c>
      <c r="C92" s="377"/>
      <c r="D92" s="378">
        <v>0.1545</v>
      </c>
      <c r="E92" s="379">
        <v>8.5500000000000007E-2</v>
      </c>
      <c r="F92" s="380">
        <v>6.8999999999999992E-2</v>
      </c>
      <c r="G92" s="377"/>
      <c r="H92" s="378">
        <v>2.5100000000000001E-2</v>
      </c>
      <c r="I92" s="379">
        <v>2.1100000000000001E-2</v>
      </c>
      <c r="J92" s="380">
        <v>4.0000000000000001E-3</v>
      </c>
    </row>
    <row r="93" spans="2:10" x14ac:dyDescent="0.25">
      <c r="B93" s="376">
        <v>2045</v>
      </c>
      <c r="C93" s="377"/>
      <c r="D93" s="378">
        <v>0.1545</v>
      </c>
      <c r="E93" s="379">
        <v>8.5500000000000007E-2</v>
      </c>
      <c r="F93" s="380">
        <v>6.8999999999999992E-2</v>
      </c>
      <c r="G93" s="377"/>
      <c r="H93" s="378">
        <v>2.5100000000000001E-2</v>
      </c>
      <c r="I93" s="379">
        <v>2.1100000000000001E-2</v>
      </c>
      <c r="J93" s="380">
        <v>4.0000000000000001E-3</v>
      </c>
    </row>
    <row r="94" spans="2:10" x14ac:dyDescent="0.25">
      <c r="B94" s="376">
        <v>2046</v>
      </c>
      <c r="C94" s="377"/>
      <c r="D94" s="378">
        <v>0.1545</v>
      </c>
      <c r="E94" s="379">
        <v>8.5500000000000007E-2</v>
      </c>
      <c r="F94" s="380">
        <v>6.8999999999999992E-2</v>
      </c>
      <c r="G94" s="377"/>
      <c r="H94" s="378">
        <v>2.5100000000000001E-2</v>
      </c>
      <c r="I94" s="379">
        <v>2.1100000000000001E-2</v>
      </c>
      <c r="J94" s="380">
        <v>4.0000000000000001E-3</v>
      </c>
    </row>
    <row r="95" spans="2:10" x14ac:dyDescent="0.25">
      <c r="B95" s="376">
        <v>2047</v>
      </c>
      <c r="C95" s="377"/>
      <c r="D95" s="378">
        <v>0.1545</v>
      </c>
      <c r="E95" s="379">
        <v>8.5500000000000007E-2</v>
      </c>
      <c r="F95" s="380">
        <v>6.8999999999999992E-2</v>
      </c>
      <c r="G95" s="377"/>
      <c r="H95" s="378">
        <v>2.5100000000000001E-2</v>
      </c>
      <c r="I95" s="379">
        <v>2.1100000000000001E-2</v>
      </c>
      <c r="J95" s="380">
        <v>4.0000000000000001E-3</v>
      </c>
    </row>
    <row r="96" spans="2:10" x14ac:dyDescent="0.25">
      <c r="B96" s="376">
        <v>2048</v>
      </c>
      <c r="C96" s="377"/>
      <c r="D96" s="378">
        <v>0.1545</v>
      </c>
      <c r="E96" s="379">
        <v>8.5500000000000007E-2</v>
      </c>
      <c r="F96" s="380">
        <v>6.8999999999999992E-2</v>
      </c>
      <c r="G96" s="377"/>
      <c r="H96" s="378">
        <v>2.5100000000000001E-2</v>
      </c>
      <c r="I96" s="379">
        <v>2.1100000000000001E-2</v>
      </c>
      <c r="J96" s="380">
        <v>4.0000000000000001E-3</v>
      </c>
    </row>
    <row r="97" spans="2:10" x14ac:dyDescent="0.25">
      <c r="B97" s="376">
        <v>2049</v>
      </c>
      <c r="C97" s="377"/>
      <c r="D97" s="378">
        <v>0.1545</v>
      </c>
      <c r="E97" s="379">
        <v>8.5500000000000007E-2</v>
      </c>
      <c r="F97" s="380">
        <v>6.8999999999999992E-2</v>
      </c>
      <c r="G97" s="377"/>
      <c r="H97" s="378">
        <v>2.5100000000000001E-2</v>
      </c>
      <c r="I97" s="379">
        <v>2.1100000000000001E-2</v>
      </c>
      <c r="J97" s="380">
        <v>4.0000000000000001E-3</v>
      </c>
    </row>
    <row r="98" spans="2:10" x14ac:dyDescent="0.25">
      <c r="B98" s="376">
        <v>2050</v>
      </c>
      <c r="C98" s="377"/>
      <c r="D98" s="378">
        <v>0.1545</v>
      </c>
      <c r="E98" s="379">
        <v>8.5500000000000007E-2</v>
      </c>
      <c r="F98" s="380">
        <v>6.8999999999999992E-2</v>
      </c>
      <c r="G98" s="377"/>
      <c r="H98" s="378">
        <v>2.5100000000000001E-2</v>
      </c>
      <c r="I98" s="379">
        <v>2.1100000000000001E-2</v>
      </c>
      <c r="J98" s="380">
        <v>4.0000000000000001E-3</v>
      </c>
    </row>
    <row r="99" spans="2:10" x14ac:dyDescent="0.25">
      <c r="B99" s="376">
        <v>2051</v>
      </c>
      <c r="C99" s="377"/>
      <c r="D99" s="378">
        <v>0.1545</v>
      </c>
      <c r="E99" s="379">
        <v>8.5500000000000007E-2</v>
      </c>
      <c r="F99" s="380">
        <v>6.8999999999999992E-2</v>
      </c>
      <c r="G99" s="377"/>
      <c r="H99" s="378">
        <v>2.5100000000000001E-2</v>
      </c>
      <c r="I99" s="379">
        <v>2.1100000000000001E-2</v>
      </c>
      <c r="J99" s="380">
        <v>4.0000000000000001E-3</v>
      </c>
    </row>
    <row r="100" spans="2:10" x14ac:dyDescent="0.25">
      <c r="B100" s="376">
        <v>2052</v>
      </c>
      <c r="C100" s="377"/>
      <c r="D100" s="378">
        <v>0.1545</v>
      </c>
      <c r="E100" s="379">
        <v>8.5500000000000007E-2</v>
      </c>
      <c r="F100" s="380">
        <v>6.8999999999999992E-2</v>
      </c>
      <c r="G100" s="377"/>
      <c r="H100" s="378">
        <v>2.5100000000000001E-2</v>
      </c>
      <c r="I100" s="379">
        <v>2.1100000000000001E-2</v>
      </c>
      <c r="J100" s="380">
        <v>4.0000000000000001E-3</v>
      </c>
    </row>
    <row r="101" spans="2:10" x14ac:dyDescent="0.25">
      <c r="B101" s="376">
        <v>2053</v>
      </c>
      <c r="C101" s="377"/>
      <c r="D101" s="378">
        <v>0.1545</v>
      </c>
      <c r="E101" s="379">
        <v>8.5500000000000007E-2</v>
      </c>
      <c r="F101" s="380">
        <v>6.8999999999999992E-2</v>
      </c>
      <c r="G101" s="377"/>
      <c r="H101" s="378">
        <v>2.5100000000000001E-2</v>
      </c>
      <c r="I101" s="379">
        <v>2.1100000000000001E-2</v>
      </c>
      <c r="J101" s="380">
        <v>4.0000000000000001E-3</v>
      </c>
    </row>
    <row r="102" spans="2:10" x14ac:dyDescent="0.25">
      <c r="B102" s="376">
        <v>2054</v>
      </c>
      <c r="C102" s="377"/>
      <c r="D102" s="378">
        <v>0.1545</v>
      </c>
      <c r="E102" s="379">
        <v>8.5500000000000007E-2</v>
      </c>
      <c r="F102" s="380">
        <v>6.8999999999999992E-2</v>
      </c>
      <c r="G102" s="377"/>
      <c r="H102" s="378">
        <v>2.5100000000000001E-2</v>
      </c>
      <c r="I102" s="379">
        <v>2.1100000000000001E-2</v>
      </c>
      <c r="J102" s="380">
        <v>4.0000000000000001E-3</v>
      </c>
    </row>
    <row r="103" spans="2:10" x14ac:dyDescent="0.25">
      <c r="B103" s="376">
        <v>2055</v>
      </c>
      <c r="C103" s="377"/>
      <c r="D103" s="378">
        <v>0.1545</v>
      </c>
      <c r="E103" s="379">
        <v>8.5500000000000007E-2</v>
      </c>
      <c r="F103" s="380">
        <v>6.8999999999999992E-2</v>
      </c>
      <c r="G103" s="377"/>
      <c r="H103" s="378">
        <v>2.5100000000000001E-2</v>
      </c>
      <c r="I103" s="379">
        <v>2.1100000000000001E-2</v>
      </c>
      <c r="J103" s="380">
        <v>4.0000000000000001E-3</v>
      </c>
    </row>
    <row r="104" spans="2:10" x14ac:dyDescent="0.25">
      <c r="B104" s="376">
        <v>2056</v>
      </c>
      <c r="C104" s="377"/>
      <c r="D104" s="378">
        <v>0.1545</v>
      </c>
      <c r="E104" s="379">
        <v>8.5500000000000007E-2</v>
      </c>
      <c r="F104" s="380">
        <v>6.8999999999999992E-2</v>
      </c>
      <c r="G104" s="377"/>
      <c r="H104" s="378">
        <v>2.5100000000000001E-2</v>
      </c>
      <c r="I104" s="379">
        <v>2.1100000000000001E-2</v>
      </c>
      <c r="J104" s="380">
        <v>4.0000000000000001E-3</v>
      </c>
    </row>
    <row r="105" spans="2:10" x14ac:dyDescent="0.25">
      <c r="B105" s="376">
        <v>2057</v>
      </c>
      <c r="C105" s="377"/>
      <c r="D105" s="378">
        <v>0.1545</v>
      </c>
      <c r="E105" s="379">
        <v>8.5500000000000007E-2</v>
      </c>
      <c r="F105" s="380">
        <v>6.8999999999999992E-2</v>
      </c>
      <c r="G105" s="377"/>
      <c r="H105" s="378">
        <v>2.5100000000000001E-2</v>
      </c>
      <c r="I105" s="379">
        <v>2.1100000000000001E-2</v>
      </c>
      <c r="J105" s="380">
        <v>4.0000000000000001E-3</v>
      </c>
    </row>
    <row r="106" spans="2:10" x14ac:dyDescent="0.25">
      <c r="B106" s="376">
        <v>2058</v>
      </c>
      <c r="C106" s="377"/>
      <c r="D106" s="378">
        <v>0.1545</v>
      </c>
      <c r="E106" s="379">
        <v>8.5500000000000007E-2</v>
      </c>
      <c r="F106" s="380">
        <v>6.8999999999999992E-2</v>
      </c>
      <c r="G106" s="377"/>
      <c r="H106" s="378">
        <v>2.5100000000000001E-2</v>
      </c>
      <c r="I106" s="379">
        <v>2.1100000000000001E-2</v>
      </c>
      <c r="J106" s="380">
        <v>4.0000000000000001E-3</v>
      </c>
    </row>
    <row r="107" spans="2:10" x14ac:dyDescent="0.25">
      <c r="B107" s="376">
        <v>2059</v>
      </c>
      <c r="C107" s="377"/>
      <c r="D107" s="378">
        <v>0.1545</v>
      </c>
      <c r="E107" s="379">
        <v>8.5500000000000007E-2</v>
      </c>
      <c r="F107" s="380">
        <v>6.8999999999999992E-2</v>
      </c>
      <c r="G107" s="377"/>
      <c r="H107" s="378">
        <v>2.5100000000000001E-2</v>
      </c>
      <c r="I107" s="379">
        <v>2.1100000000000001E-2</v>
      </c>
      <c r="J107" s="380">
        <v>4.0000000000000001E-3</v>
      </c>
    </row>
    <row r="108" spans="2:10" x14ac:dyDescent="0.25">
      <c r="B108" s="376">
        <v>2060</v>
      </c>
      <c r="C108" s="377"/>
      <c r="D108" s="378">
        <v>0.1545</v>
      </c>
      <c r="E108" s="379">
        <v>8.5500000000000007E-2</v>
      </c>
      <c r="F108" s="380">
        <v>6.8999999999999992E-2</v>
      </c>
      <c r="G108" s="377"/>
      <c r="H108" s="378">
        <v>2.5100000000000001E-2</v>
      </c>
      <c r="I108" s="379">
        <v>2.1100000000000001E-2</v>
      </c>
      <c r="J108" s="380">
        <v>4.0000000000000001E-3</v>
      </c>
    </row>
    <row r="109" spans="2:10" x14ac:dyDescent="0.25">
      <c r="B109" s="376">
        <v>2061</v>
      </c>
      <c r="C109" s="377"/>
      <c r="D109" s="378">
        <v>0.1545</v>
      </c>
      <c r="E109" s="379">
        <v>8.5500000000000007E-2</v>
      </c>
      <c r="F109" s="380">
        <v>6.8999999999999992E-2</v>
      </c>
      <c r="G109" s="377"/>
      <c r="H109" s="378">
        <v>2.5100000000000001E-2</v>
      </c>
      <c r="I109" s="379">
        <v>2.1100000000000001E-2</v>
      </c>
      <c r="J109" s="380">
        <v>4.0000000000000001E-3</v>
      </c>
    </row>
    <row r="110" spans="2:10" x14ac:dyDescent="0.25">
      <c r="B110" s="376">
        <v>2062</v>
      </c>
      <c r="C110" s="377"/>
      <c r="D110" s="378">
        <v>0.1545</v>
      </c>
      <c r="E110" s="379">
        <v>8.5500000000000007E-2</v>
      </c>
      <c r="F110" s="380">
        <v>6.8999999999999992E-2</v>
      </c>
      <c r="G110" s="377"/>
      <c r="H110" s="378">
        <v>2.5100000000000001E-2</v>
      </c>
      <c r="I110" s="379">
        <v>2.1100000000000001E-2</v>
      </c>
      <c r="J110" s="380">
        <v>4.0000000000000001E-3</v>
      </c>
    </row>
    <row r="111" spans="2:10" x14ac:dyDescent="0.25">
      <c r="B111" s="376">
        <v>2063</v>
      </c>
      <c r="C111" s="377"/>
      <c r="D111" s="378">
        <v>0.1545</v>
      </c>
      <c r="E111" s="379">
        <v>8.5500000000000007E-2</v>
      </c>
      <c r="F111" s="380">
        <v>6.8999999999999992E-2</v>
      </c>
      <c r="G111" s="377"/>
      <c r="H111" s="378">
        <v>2.5100000000000001E-2</v>
      </c>
      <c r="I111" s="379">
        <v>2.1100000000000001E-2</v>
      </c>
      <c r="J111" s="380">
        <v>4.0000000000000001E-3</v>
      </c>
    </row>
    <row r="112" spans="2:10" x14ac:dyDescent="0.25">
      <c r="B112" s="376">
        <v>2064</v>
      </c>
      <c r="C112" s="377"/>
      <c r="D112" s="378">
        <v>0.1545</v>
      </c>
      <c r="E112" s="379">
        <v>8.5500000000000007E-2</v>
      </c>
      <c r="F112" s="380">
        <v>6.8999999999999992E-2</v>
      </c>
      <c r="G112" s="377"/>
      <c r="H112" s="378">
        <v>2.5100000000000001E-2</v>
      </c>
      <c r="I112" s="379">
        <v>2.1100000000000001E-2</v>
      </c>
      <c r="J112" s="380">
        <v>4.0000000000000001E-3</v>
      </c>
    </row>
    <row r="113" spans="2:10" x14ac:dyDescent="0.25">
      <c r="B113" s="376">
        <v>2065</v>
      </c>
      <c r="C113" s="377"/>
      <c r="D113" s="378">
        <v>0.1545</v>
      </c>
      <c r="E113" s="379">
        <v>8.5500000000000007E-2</v>
      </c>
      <c r="F113" s="380">
        <v>6.8999999999999992E-2</v>
      </c>
      <c r="G113" s="377"/>
      <c r="H113" s="378">
        <v>2.5100000000000001E-2</v>
      </c>
      <c r="I113" s="379">
        <v>2.1100000000000001E-2</v>
      </c>
      <c r="J113" s="380">
        <v>4.0000000000000001E-3</v>
      </c>
    </row>
    <row r="114" spans="2:10" x14ac:dyDescent="0.25">
      <c r="B114" s="376">
        <v>2066</v>
      </c>
      <c r="C114" s="377"/>
      <c r="D114" s="378">
        <v>0.1545</v>
      </c>
      <c r="E114" s="379">
        <v>8.5500000000000007E-2</v>
      </c>
      <c r="F114" s="380">
        <v>6.8999999999999992E-2</v>
      </c>
      <c r="G114" s="377"/>
      <c r="H114" s="378">
        <v>2.5100000000000001E-2</v>
      </c>
      <c r="I114" s="379">
        <v>2.1100000000000001E-2</v>
      </c>
      <c r="J114" s="380">
        <v>4.0000000000000001E-3</v>
      </c>
    </row>
    <row r="115" spans="2:10" x14ac:dyDescent="0.25">
      <c r="B115" s="376">
        <v>2067</v>
      </c>
      <c r="C115" s="377"/>
      <c r="D115" s="378">
        <v>0.1545</v>
      </c>
      <c r="E115" s="379">
        <v>8.5500000000000007E-2</v>
      </c>
      <c r="F115" s="380">
        <v>6.8999999999999992E-2</v>
      </c>
      <c r="G115" s="377"/>
      <c r="H115" s="378">
        <v>2.5100000000000001E-2</v>
      </c>
      <c r="I115" s="379">
        <v>2.1100000000000001E-2</v>
      </c>
      <c r="J115" s="380">
        <v>4.0000000000000001E-3</v>
      </c>
    </row>
    <row r="116" spans="2:10" x14ac:dyDescent="0.25">
      <c r="B116" s="376">
        <v>2068</v>
      </c>
      <c r="C116" s="377"/>
      <c r="D116" s="378">
        <v>0.1545</v>
      </c>
      <c r="E116" s="379">
        <v>8.5500000000000007E-2</v>
      </c>
      <c r="F116" s="380">
        <v>6.8999999999999992E-2</v>
      </c>
      <c r="G116" s="377"/>
      <c r="H116" s="378">
        <v>2.5100000000000001E-2</v>
      </c>
      <c r="I116" s="379">
        <v>2.1100000000000001E-2</v>
      </c>
      <c r="J116" s="380">
        <v>4.0000000000000001E-3</v>
      </c>
    </row>
    <row r="117" spans="2:10" x14ac:dyDescent="0.25">
      <c r="B117" s="376">
        <v>2069</v>
      </c>
      <c r="C117" s="377"/>
      <c r="D117" s="378">
        <v>0.1545</v>
      </c>
      <c r="E117" s="379">
        <v>8.5500000000000007E-2</v>
      </c>
      <c r="F117" s="380">
        <v>6.8999999999999992E-2</v>
      </c>
      <c r="G117" s="377"/>
      <c r="H117" s="378">
        <v>2.5100000000000001E-2</v>
      </c>
      <c r="I117" s="379">
        <v>2.1100000000000001E-2</v>
      </c>
      <c r="J117" s="380">
        <v>4.0000000000000001E-3</v>
      </c>
    </row>
    <row r="118" spans="2:10" x14ac:dyDescent="0.25">
      <c r="B118" s="376">
        <v>2070</v>
      </c>
      <c r="C118" s="377"/>
      <c r="D118" s="381">
        <f>D117</f>
        <v>0.1545</v>
      </c>
      <c r="E118" s="382">
        <f t="shared" ref="E118:E138" si="0">E117</f>
        <v>8.5500000000000007E-2</v>
      </c>
      <c r="F118" s="383">
        <f t="shared" ref="F118:F138" si="1">F117</f>
        <v>6.8999999999999992E-2</v>
      </c>
      <c r="G118" s="377"/>
      <c r="H118" s="381">
        <f t="shared" ref="H118:H138" si="2">H117</f>
        <v>2.5100000000000001E-2</v>
      </c>
      <c r="I118" s="382">
        <f t="shared" ref="I118:I138" si="3">I117</f>
        <v>2.1100000000000001E-2</v>
      </c>
      <c r="J118" s="383">
        <f t="shared" ref="J118:J138" si="4">J117</f>
        <v>4.0000000000000001E-3</v>
      </c>
    </row>
    <row r="119" spans="2:10" x14ac:dyDescent="0.25">
      <c r="B119" s="376">
        <v>2071</v>
      </c>
      <c r="C119" s="377"/>
      <c r="D119" s="381">
        <f t="shared" ref="D119:D138" si="5">D118</f>
        <v>0.1545</v>
      </c>
      <c r="E119" s="382">
        <f t="shared" si="0"/>
        <v>8.5500000000000007E-2</v>
      </c>
      <c r="F119" s="383">
        <f t="shared" si="1"/>
        <v>6.8999999999999992E-2</v>
      </c>
      <c r="G119" s="377"/>
      <c r="H119" s="381">
        <f t="shared" si="2"/>
        <v>2.5100000000000001E-2</v>
      </c>
      <c r="I119" s="382">
        <f t="shared" si="3"/>
        <v>2.1100000000000001E-2</v>
      </c>
      <c r="J119" s="383">
        <f t="shared" si="4"/>
        <v>4.0000000000000001E-3</v>
      </c>
    </row>
    <row r="120" spans="2:10" x14ac:dyDescent="0.25">
      <c r="B120" s="376">
        <v>2072</v>
      </c>
      <c r="C120" s="377"/>
      <c r="D120" s="381">
        <f t="shared" si="5"/>
        <v>0.1545</v>
      </c>
      <c r="E120" s="382">
        <f t="shared" si="0"/>
        <v>8.5500000000000007E-2</v>
      </c>
      <c r="F120" s="383">
        <f t="shared" si="1"/>
        <v>6.8999999999999992E-2</v>
      </c>
      <c r="G120" s="377"/>
      <c r="H120" s="381">
        <f t="shared" si="2"/>
        <v>2.5100000000000001E-2</v>
      </c>
      <c r="I120" s="382">
        <f t="shared" si="3"/>
        <v>2.1100000000000001E-2</v>
      </c>
      <c r="J120" s="383">
        <f t="shared" si="4"/>
        <v>4.0000000000000001E-3</v>
      </c>
    </row>
    <row r="121" spans="2:10" x14ac:dyDescent="0.25">
      <c r="B121" s="376">
        <v>2073</v>
      </c>
      <c r="C121" s="377"/>
      <c r="D121" s="381">
        <f t="shared" si="5"/>
        <v>0.1545</v>
      </c>
      <c r="E121" s="382">
        <f t="shared" si="0"/>
        <v>8.5500000000000007E-2</v>
      </c>
      <c r="F121" s="383">
        <f t="shared" si="1"/>
        <v>6.8999999999999992E-2</v>
      </c>
      <c r="G121" s="377"/>
      <c r="H121" s="381">
        <f t="shared" si="2"/>
        <v>2.5100000000000001E-2</v>
      </c>
      <c r="I121" s="382">
        <f t="shared" si="3"/>
        <v>2.1100000000000001E-2</v>
      </c>
      <c r="J121" s="383">
        <f t="shared" si="4"/>
        <v>4.0000000000000001E-3</v>
      </c>
    </row>
    <row r="122" spans="2:10" x14ac:dyDescent="0.25">
      <c r="B122" s="376">
        <v>2074</v>
      </c>
      <c r="C122" s="377"/>
      <c r="D122" s="381">
        <f t="shared" si="5"/>
        <v>0.1545</v>
      </c>
      <c r="E122" s="382">
        <f t="shared" si="0"/>
        <v>8.5500000000000007E-2</v>
      </c>
      <c r="F122" s="383">
        <f t="shared" si="1"/>
        <v>6.8999999999999992E-2</v>
      </c>
      <c r="G122" s="377"/>
      <c r="H122" s="381">
        <f t="shared" si="2"/>
        <v>2.5100000000000001E-2</v>
      </c>
      <c r="I122" s="382">
        <f t="shared" si="3"/>
        <v>2.1100000000000001E-2</v>
      </c>
      <c r="J122" s="383">
        <f t="shared" si="4"/>
        <v>4.0000000000000001E-3</v>
      </c>
    </row>
    <row r="123" spans="2:10" x14ac:dyDescent="0.25">
      <c r="B123" s="376">
        <v>2075</v>
      </c>
      <c r="C123" s="377"/>
      <c r="D123" s="381">
        <f t="shared" si="5"/>
        <v>0.1545</v>
      </c>
      <c r="E123" s="382">
        <f t="shared" si="0"/>
        <v>8.5500000000000007E-2</v>
      </c>
      <c r="F123" s="383">
        <f t="shared" si="1"/>
        <v>6.8999999999999992E-2</v>
      </c>
      <c r="G123" s="377"/>
      <c r="H123" s="381">
        <f t="shared" si="2"/>
        <v>2.5100000000000001E-2</v>
      </c>
      <c r="I123" s="382">
        <f t="shared" si="3"/>
        <v>2.1100000000000001E-2</v>
      </c>
      <c r="J123" s="383">
        <f t="shared" si="4"/>
        <v>4.0000000000000001E-3</v>
      </c>
    </row>
    <row r="124" spans="2:10" x14ac:dyDescent="0.25">
      <c r="B124" s="376">
        <v>2076</v>
      </c>
      <c r="C124" s="377"/>
      <c r="D124" s="381">
        <f t="shared" si="5"/>
        <v>0.1545</v>
      </c>
      <c r="E124" s="382">
        <f t="shared" si="0"/>
        <v>8.5500000000000007E-2</v>
      </c>
      <c r="F124" s="383">
        <f t="shared" si="1"/>
        <v>6.8999999999999992E-2</v>
      </c>
      <c r="G124" s="377"/>
      <c r="H124" s="381">
        <f t="shared" si="2"/>
        <v>2.5100000000000001E-2</v>
      </c>
      <c r="I124" s="382">
        <f t="shared" si="3"/>
        <v>2.1100000000000001E-2</v>
      </c>
      <c r="J124" s="383">
        <f t="shared" si="4"/>
        <v>4.0000000000000001E-3</v>
      </c>
    </row>
    <row r="125" spans="2:10" x14ac:dyDescent="0.25">
      <c r="B125" s="376">
        <v>2077</v>
      </c>
      <c r="C125" s="377"/>
      <c r="D125" s="381">
        <f t="shared" si="5"/>
        <v>0.1545</v>
      </c>
      <c r="E125" s="382">
        <f t="shared" si="0"/>
        <v>8.5500000000000007E-2</v>
      </c>
      <c r="F125" s="383">
        <f t="shared" si="1"/>
        <v>6.8999999999999992E-2</v>
      </c>
      <c r="G125" s="377"/>
      <c r="H125" s="381">
        <f t="shared" si="2"/>
        <v>2.5100000000000001E-2</v>
      </c>
      <c r="I125" s="382">
        <f t="shared" si="3"/>
        <v>2.1100000000000001E-2</v>
      </c>
      <c r="J125" s="383">
        <f t="shared" si="4"/>
        <v>4.0000000000000001E-3</v>
      </c>
    </row>
    <row r="126" spans="2:10" x14ac:dyDescent="0.25">
      <c r="B126" s="376">
        <v>2078</v>
      </c>
      <c r="C126" s="377"/>
      <c r="D126" s="381">
        <f t="shared" si="5"/>
        <v>0.1545</v>
      </c>
      <c r="E126" s="382">
        <f t="shared" si="0"/>
        <v>8.5500000000000007E-2</v>
      </c>
      <c r="F126" s="383">
        <f t="shared" si="1"/>
        <v>6.8999999999999992E-2</v>
      </c>
      <c r="G126" s="377"/>
      <c r="H126" s="381">
        <f t="shared" si="2"/>
        <v>2.5100000000000001E-2</v>
      </c>
      <c r="I126" s="382">
        <f t="shared" si="3"/>
        <v>2.1100000000000001E-2</v>
      </c>
      <c r="J126" s="383">
        <f t="shared" si="4"/>
        <v>4.0000000000000001E-3</v>
      </c>
    </row>
    <row r="127" spans="2:10" x14ac:dyDescent="0.25">
      <c r="B127" s="376">
        <v>2079</v>
      </c>
      <c r="C127" s="377"/>
      <c r="D127" s="381">
        <f t="shared" si="5"/>
        <v>0.1545</v>
      </c>
      <c r="E127" s="382">
        <f t="shared" si="0"/>
        <v>8.5500000000000007E-2</v>
      </c>
      <c r="F127" s="383">
        <f t="shared" si="1"/>
        <v>6.8999999999999992E-2</v>
      </c>
      <c r="G127" s="377"/>
      <c r="H127" s="381">
        <f t="shared" si="2"/>
        <v>2.5100000000000001E-2</v>
      </c>
      <c r="I127" s="382">
        <f t="shared" si="3"/>
        <v>2.1100000000000001E-2</v>
      </c>
      <c r="J127" s="383">
        <f t="shared" si="4"/>
        <v>4.0000000000000001E-3</v>
      </c>
    </row>
    <row r="128" spans="2:10" x14ac:dyDescent="0.25">
      <c r="B128" s="376">
        <v>2080</v>
      </c>
      <c r="C128" s="377"/>
      <c r="D128" s="381">
        <f t="shared" si="5"/>
        <v>0.1545</v>
      </c>
      <c r="E128" s="382">
        <f t="shared" si="0"/>
        <v>8.5500000000000007E-2</v>
      </c>
      <c r="F128" s="383">
        <f t="shared" si="1"/>
        <v>6.8999999999999992E-2</v>
      </c>
      <c r="G128" s="377"/>
      <c r="H128" s="381">
        <f t="shared" si="2"/>
        <v>2.5100000000000001E-2</v>
      </c>
      <c r="I128" s="382">
        <f t="shared" si="3"/>
        <v>2.1100000000000001E-2</v>
      </c>
      <c r="J128" s="383">
        <f t="shared" si="4"/>
        <v>4.0000000000000001E-3</v>
      </c>
    </row>
    <row r="129" spans="2:10" x14ac:dyDescent="0.25">
      <c r="B129" s="376">
        <v>2081</v>
      </c>
      <c r="C129" s="377"/>
      <c r="D129" s="381">
        <f t="shared" si="5"/>
        <v>0.1545</v>
      </c>
      <c r="E129" s="382">
        <f t="shared" si="0"/>
        <v>8.5500000000000007E-2</v>
      </c>
      <c r="F129" s="383">
        <f t="shared" si="1"/>
        <v>6.8999999999999992E-2</v>
      </c>
      <c r="G129" s="377"/>
      <c r="H129" s="381">
        <f t="shared" si="2"/>
        <v>2.5100000000000001E-2</v>
      </c>
      <c r="I129" s="382">
        <f t="shared" si="3"/>
        <v>2.1100000000000001E-2</v>
      </c>
      <c r="J129" s="383">
        <f t="shared" si="4"/>
        <v>4.0000000000000001E-3</v>
      </c>
    </row>
    <row r="130" spans="2:10" x14ac:dyDescent="0.25">
      <c r="B130" s="376">
        <v>2082</v>
      </c>
      <c r="C130" s="377"/>
      <c r="D130" s="381">
        <f t="shared" si="5"/>
        <v>0.1545</v>
      </c>
      <c r="E130" s="382">
        <f t="shared" si="0"/>
        <v>8.5500000000000007E-2</v>
      </c>
      <c r="F130" s="383">
        <f t="shared" si="1"/>
        <v>6.8999999999999992E-2</v>
      </c>
      <c r="G130" s="377"/>
      <c r="H130" s="381">
        <f t="shared" si="2"/>
        <v>2.5100000000000001E-2</v>
      </c>
      <c r="I130" s="382">
        <f t="shared" si="3"/>
        <v>2.1100000000000001E-2</v>
      </c>
      <c r="J130" s="383">
        <f t="shared" si="4"/>
        <v>4.0000000000000001E-3</v>
      </c>
    </row>
    <row r="131" spans="2:10" x14ac:dyDescent="0.25">
      <c r="B131" s="376">
        <v>2083</v>
      </c>
      <c r="C131" s="377"/>
      <c r="D131" s="381">
        <f t="shared" si="5"/>
        <v>0.1545</v>
      </c>
      <c r="E131" s="382">
        <f t="shared" si="0"/>
        <v>8.5500000000000007E-2</v>
      </c>
      <c r="F131" s="383">
        <f t="shared" si="1"/>
        <v>6.8999999999999992E-2</v>
      </c>
      <c r="G131" s="377"/>
      <c r="H131" s="381">
        <f t="shared" si="2"/>
        <v>2.5100000000000001E-2</v>
      </c>
      <c r="I131" s="382">
        <f t="shared" si="3"/>
        <v>2.1100000000000001E-2</v>
      </c>
      <c r="J131" s="383">
        <f t="shared" si="4"/>
        <v>4.0000000000000001E-3</v>
      </c>
    </row>
    <row r="132" spans="2:10" x14ac:dyDescent="0.25">
      <c r="B132" s="376">
        <v>2084</v>
      </c>
      <c r="C132" s="377"/>
      <c r="D132" s="381">
        <f t="shared" si="5"/>
        <v>0.1545</v>
      </c>
      <c r="E132" s="382">
        <f t="shared" si="0"/>
        <v>8.5500000000000007E-2</v>
      </c>
      <c r="F132" s="383">
        <f t="shared" si="1"/>
        <v>6.8999999999999992E-2</v>
      </c>
      <c r="G132" s="377"/>
      <c r="H132" s="381">
        <f t="shared" si="2"/>
        <v>2.5100000000000001E-2</v>
      </c>
      <c r="I132" s="382">
        <f t="shared" si="3"/>
        <v>2.1100000000000001E-2</v>
      </c>
      <c r="J132" s="383">
        <f t="shared" si="4"/>
        <v>4.0000000000000001E-3</v>
      </c>
    </row>
    <row r="133" spans="2:10" x14ac:dyDescent="0.25">
      <c r="B133" s="376">
        <v>2085</v>
      </c>
      <c r="C133" s="377"/>
      <c r="D133" s="381">
        <f t="shared" si="5"/>
        <v>0.1545</v>
      </c>
      <c r="E133" s="382">
        <f t="shared" si="0"/>
        <v>8.5500000000000007E-2</v>
      </c>
      <c r="F133" s="383">
        <f t="shared" si="1"/>
        <v>6.8999999999999992E-2</v>
      </c>
      <c r="G133" s="377"/>
      <c r="H133" s="381">
        <f t="shared" si="2"/>
        <v>2.5100000000000001E-2</v>
      </c>
      <c r="I133" s="382">
        <f t="shared" si="3"/>
        <v>2.1100000000000001E-2</v>
      </c>
      <c r="J133" s="383">
        <f t="shared" si="4"/>
        <v>4.0000000000000001E-3</v>
      </c>
    </row>
    <row r="134" spans="2:10" x14ac:dyDescent="0.25">
      <c r="B134" s="376">
        <v>2086</v>
      </c>
      <c r="C134" s="377"/>
      <c r="D134" s="381">
        <f t="shared" si="5"/>
        <v>0.1545</v>
      </c>
      <c r="E134" s="382">
        <f t="shared" si="0"/>
        <v>8.5500000000000007E-2</v>
      </c>
      <c r="F134" s="383">
        <f t="shared" si="1"/>
        <v>6.8999999999999992E-2</v>
      </c>
      <c r="G134" s="377"/>
      <c r="H134" s="381">
        <f t="shared" si="2"/>
        <v>2.5100000000000001E-2</v>
      </c>
      <c r="I134" s="382">
        <f t="shared" si="3"/>
        <v>2.1100000000000001E-2</v>
      </c>
      <c r="J134" s="383">
        <f t="shared" si="4"/>
        <v>4.0000000000000001E-3</v>
      </c>
    </row>
    <row r="135" spans="2:10" x14ac:dyDescent="0.25">
      <c r="B135" s="376">
        <v>2087</v>
      </c>
      <c r="C135" s="377"/>
      <c r="D135" s="381">
        <f t="shared" si="5"/>
        <v>0.1545</v>
      </c>
      <c r="E135" s="382">
        <f t="shared" si="0"/>
        <v>8.5500000000000007E-2</v>
      </c>
      <c r="F135" s="383">
        <f t="shared" si="1"/>
        <v>6.8999999999999992E-2</v>
      </c>
      <c r="G135" s="377"/>
      <c r="H135" s="381">
        <f t="shared" si="2"/>
        <v>2.5100000000000001E-2</v>
      </c>
      <c r="I135" s="382">
        <f t="shared" si="3"/>
        <v>2.1100000000000001E-2</v>
      </c>
      <c r="J135" s="383">
        <f t="shared" si="4"/>
        <v>4.0000000000000001E-3</v>
      </c>
    </row>
    <row r="136" spans="2:10" x14ac:dyDescent="0.25">
      <c r="B136" s="376">
        <v>2088</v>
      </c>
      <c r="C136" s="377"/>
      <c r="D136" s="381">
        <f t="shared" si="5"/>
        <v>0.1545</v>
      </c>
      <c r="E136" s="382">
        <f t="shared" si="0"/>
        <v>8.5500000000000007E-2</v>
      </c>
      <c r="F136" s="383">
        <f t="shared" si="1"/>
        <v>6.8999999999999992E-2</v>
      </c>
      <c r="G136" s="377"/>
      <c r="H136" s="381">
        <f t="shared" si="2"/>
        <v>2.5100000000000001E-2</v>
      </c>
      <c r="I136" s="382">
        <f t="shared" si="3"/>
        <v>2.1100000000000001E-2</v>
      </c>
      <c r="J136" s="383">
        <f t="shared" si="4"/>
        <v>4.0000000000000001E-3</v>
      </c>
    </row>
    <row r="137" spans="2:10" x14ac:dyDescent="0.25">
      <c r="B137" s="376">
        <v>2089</v>
      </c>
      <c r="C137" s="377"/>
      <c r="D137" s="381">
        <f t="shared" si="5"/>
        <v>0.1545</v>
      </c>
      <c r="E137" s="382">
        <f t="shared" si="0"/>
        <v>8.5500000000000007E-2</v>
      </c>
      <c r="F137" s="383">
        <f t="shared" si="1"/>
        <v>6.8999999999999992E-2</v>
      </c>
      <c r="G137" s="377"/>
      <c r="H137" s="381">
        <f t="shared" si="2"/>
        <v>2.5100000000000001E-2</v>
      </c>
      <c r="I137" s="382">
        <f t="shared" si="3"/>
        <v>2.1100000000000001E-2</v>
      </c>
      <c r="J137" s="383">
        <f t="shared" si="4"/>
        <v>4.0000000000000001E-3</v>
      </c>
    </row>
    <row r="138" spans="2:10" ht="15.75" thickBot="1" x14ac:dyDescent="0.3">
      <c r="B138" s="384">
        <v>2090</v>
      </c>
      <c r="C138" s="377"/>
      <c r="D138" s="385">
        <f t="shared" si="5"/>
        <v>0.1545</v>
      </c>
      <c r="E138" s="386">
        <f t="shared" si="0"/>
        <v>8.5500000000000007E-2</v>
      </c>
      <c r="F138" s="387">
        <f t="shared" si="1"/>
        <v>6.8999999999999992E-2</v>
      </c>
      <c r="G138" s="377"/>
      <c r="H138" s="385">
        <f t="shared" si="2"/>
        <v>2.5100000000000001E-2</v>
      </c>
      <c r="I138" s="386">
        <f t="shared" si="3"/>
        <v>2.1100000000000001E-2</v>
      </c>
      <c r="J138" s="387">
        <f t="shared" si="4"/>
        <v>4.0000000000000001E-3</v>
      </c>
    </row>
  </sheetData>
  <mergeCells count="1">
    <mergeCell ref="D2:J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Info</vt:lpstr>
      <vt:lpstr>Revalo_RB</vt:lpstr>
      <vt:lpstr>Revalo_Inval</vt:lpstr>
      <vt:lpstr>ASPA</vt:lpstr>
      <vt:lpstr>Minima</vt:lpstr>
      <vt:lpstr>Prix_HT</vt:lpstr>
      <vt:lpstr>Sal_valid</vt:lpstr>
      <vt:lpstr>Smic_AVPF</vt:lpstr>
      <vt:lpstr>Tx_CNAV</vt:lpstr>
      <vt:lpstr>AGIRC-ARRCO</vt:lpstr>
      <vt:lpstr>ARRCO</vt:lpstr>
      <vt:lpstr>AGIRC</vt:lpstr>
      <vt:lpstr>RAFP</vt:lpstr>
    </vt:vector>
  </TitlesOfParts>
  <Company>INSEE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FNR</dc:creator>
  <cp:lastModifiedBy>NORTIER-RIBORDY Frederique</cp:lastModifiedBy>
  <dcterms:created xsi:type="dcterms:W3CDTF">2013-12-19T14:53:47Z</dcterms:created>
  <dcterms:modified xsi:type="dcterms:W3CDTF">2025-05-07T16:21:56Z</dcterms:modified>
</cp:coreProperties>
</file>